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9050" yWindow="480" windowWidth="8770" windowHeight="6410"/>
  </bookViews>
  <sheets>
    <sheet name="data" sheetId="1" r:id="rId1"/>
    <sheet name="Sheet3" sheetId="3" r:id="rId2"/>
  </sheets>
  <calcPr calcId="144525"/>
</workbook>
</file>

<file path=xl/calcChain.xml><?xml version="1.0" encoding="utf-8"?>
<calcChain xmlns="http://schemas.openxmlformats.org/spreadsheetml/2006/main">
  <c r="N4" i="1" l="1"/>
  <c r="L4" i="1" l="1"/>
  <c r="R4" i="1" s="1"/>
  <c r="P4" i="1" l="1"/>
  <c r="N45" i="1" l="1"/>
  <c r="N47" i="1"/>
  <c r="N50" i="1"/>
  <c r="N52" i="1"/>
  <c r="N54" i="1"/>
  <c r="N56" i="1"/>
  <c r="N58" i="1"/>
  <c r="N28" i="1"/>
  <c r="N30" i="1"/>
  <c r="N32" i="1"/>
  <c r="N35" i="1"/>
  <c r="N37" i="1"/>
  <c r="N39" i="1"/>
  <c r="N41" i="1"/>
  <c r="N43" i="1"/>
  <c r="N6" i="1"/>
  <c r="N8" i="1"/>
  <c r="N10" i="1"/>
  <c r="N12" i="1"/>
  <c r="N14" i="1"/>
  <c r="N16" i="1"/>
  <c r="N19" i="1"/>
  <c r="N22" i="1"/>
  <c r="N24" i="1"/>
  <c r="N26" i="1"/>
  <c r="K28" i="1" l="1"/>
  <c r="L28" i="1"/>
  <c r="K26" i="1"/>
  <c r="L26" i="1"/>
  <c r="K24" i="1"/>
  <c r="L24" i="1"/>
  <c r="K22" i="1"/>
  <c r="L22" i="1"/>
  <c r="Q22" i="1" l="1"/>
  <c r="O22" i="1"/>
  <c r="R24" i="1"/>
  <c r="P24" i="1"/>
  <c r="R28" i="1"/>
  <c r="P28" i="1"/>
  <c r="Q24" i="1"/>
  <c r="O24" i="1"/>
  <c r="Q28" i="1"/>
  <c r="O28" i="1"/>
  <c r="O26" i="1"/>
  <c r="Q26" i="1"/>
  <c r="R22" i="1"/>
  <c r="P22" i="1"/>
  <c r="R26" i="1"/>
  <c r="P26" i="1"/>
  <c r="K30" i="1"/>
  <c r="L30" i="1"/>
  <c r="R30" i="1" l="1"/>
  <c r="P30" i="1"/>
  <c r="Q30" i="1"/>
  <c r="O30" i="1"/>
  <c r="K47" i="1"/>
  <c r="L47" i="1"/>
  <c r="K50" i="1"/>
  <c r="L50" i="1"/>
  <c r="K52" i="1"/>
  <c r="L52" i="1"/>
  <c r="K54" i="1"/>
  <c r="L54" i="1"/>
  <c r="K56" i="1"/>
  <c r="L56" i="1"/>
  <c r="K58" i="1"/>
  <c r="L58" i="1"/>
  <c r="K41" i="1"/>
  <c r="L41" i="1"/>
  <c r="K43" i="1"/>
  <c r="L43" i="1"/>
  <c r="K45" i="1"/>
  <c r="L45" i="1"/>
  <c r="K32" i="1"/>
  <c r="L32" i="1"/>
  <c r="K35" i="1"/>
  <c r="L35" i="1"/>
  <c r="K37" i="1"/>
  <c r="L37" i="1"/>
  <c r="K39" i="1"/>
  <c r="L39" i="1"/>
  <c r="K6" i="1"/>
  <c r="L6" i="1"/>
  <c r="K8" i="1"/>
  <c r="L8" i="1"/>
  <c r="K10" i="1"/>
  <c r="L10" i="1"/>
  <c r="K12" i="1"/>
  <c r="L12" i="1"/>
  <c r="K14" i="1"/>
  <c r="L14" i="1"/>
  <c r="K16" i="1"/>
  <c r="L16" i="1"/>
  <c r="K19" i="1"/>
  <c r="L19" i="1"/>
  <c r="K4" i="1"/>
  <c r="R10" i="1" l="1"/>
  <c r="P10" i="1"/>
  <c r="R6" i="1"/>
  <c r="P6" i="1"/>
  <c r="R43" i="1"/>
  <c r="P43" i="1"/>
  <c r="R58" i="1"/>
  <c r="P58" i="1"/>
  <c r="R54" i="1"/>
  <c r="P54" i="1"/>
  <c r="R50" i="1"/>
  <c r="P50" i="1"/>
  <c r="O19" i="1"/>
  <c r="Q19" i="1"/>
  <c r="Q14" i="1"/>
  <c r="O14" i="1"/>
  <c r="O10" i="1"/>
  <c r="Q10" i="1"/>
  <c r="Q6" i="1"/>
  <c r="O6" i="1"/>
  <c r="Q37" i="1"/>
  <c r="O37" i="1"/>
  <c r="O32" i="1"/>
  <c r="Q32" i="1"/>
  <c r="Q43" i="1"/>
  <c r="O43" i="1"/>
  <c r="O58" i="1"/>
  <c r="Q58" i="1"/>
  <c r="O54" i="1"/>
  <c r="Q54" i="1"/>
  <c r="Q50" i="1"/>
  <c r="O50" i="1"/>
  <c r="R14" i="1"/>
  <c r="P14" i="1"/>
  <c r="R32" i="1"/>
  <c r="P32" i="1"/>
  <c r="R8" i="1"/>
  <c r="P8" i="1"/>
  <c r="R45" i="1"/>
  <c r="P45" i="1"/>
  <c r="R56" i="1"/>
  <c r="P56" i="1"/>
  <c r="R52" i="1"/>
  <c r="P52" i="1"/>
  <c r="R47" i="1"/>
  <c r="P47" i="1"/>
  <c r="R19" i="1"/>
  <c r="P19" i="1"/>
  <c r="R37" i="1"/>
  <c r="P37" i="1"/>
  <c r="R16" i="1"/>
  <c r="P16" i="1"/>
  <c r="R12" i="1"/>
  <c r="P12" i="1"/>
  <c r="R39" i="1"/>
  <c r="P39" i="1"/>
  <c r="R35" i="1"/>
  <c r="P35" i="1"/>
  <c r="R41" i="1"/>
  <c r="P41" i="1"/>
  <c r="O4" i="1"/>
  <c r="Q4" i="1"/>
  <c r="Q16" i="1"/>
  <c r="O16" i="1"/>
  <c r="O12" i="1"/>
  <c r="Q12" i="1"/>
  <c r="Q8" i="1"/>
  <c r="O8" i="1"/>
  <c r="Q39" i="1"/>
  <c r="O39" i="1"/>
  <c r="O35" i="1"/>
  <c r="Q35" i="1"/>
  <c r="O45" i="1"/>
  <c r="Q45" i="1"/>
  <c r="O41" i="1"/>
  <c r="Q41" i="1"/>
  <c r="O56" i="1"/>
  <c r="Q56" i="1"/>
  <c r="O52" i="1"/>
  <c r="Q52" i="1"/>
  <c r="Q47" i="1"/>
  <c r="O47" i="1"/>
  <c r="P60" i="1" l="1"/>
  <c r="R60" i="1"/>
  <c r="Q60" i="1"/>
  <c r="O60" i="1"/>
</calcChain>
</file>

<file path=xl/sharedStrings.xml><?xml version="1.0" encoding="utf-8"?>
<sst xmlns="http://schemas.openxmlformats.org/spreadsheetml/2006/main" count="107" uniqueCount="105">
  <si>
    <t>J1Z-01-01A</t>
  </si>
  <si>
    <t>J1Z-01-01B</t>
  </si>
  <si>
    <t>J1Z-02-01A</t>
  </si>
  <si>
    <t>J1Z-02-01B</t>
  </si>
  <si>
    <t>J1Z-03-01A</t>
  </si>
  <si>
    <t>J1Z-03-01B</t>
  </si>
  <si>
    <t>J1Z-04-01A</t>
  </si>
  <si>
    <t>J1Z-04-01B</t>
  </si>
  <si>
    <t>J1Z-05-01B</t>
  </si>
  <si>
    <t>J1Z-05-02B</t>
  </si>
  <si>
    <t>J1Z-08-01A</t>
  </si>
  <si>
    <t>J1Z-08-01B</t>
  </si>
  <si>
    <t>J1Z-10-01A</t>
  </si>
  <si>
    <t>J1Z-10-01B</t>
  </si>
  <si>
    <t>J1Z-10-02A</t>
  </si>
  <si>
    <t>J1Z-10-02B</t>
  </si>
  <si>
    <t>J1Z-12-01B</t>
  </si>
  <si>
    <t>J1Z-14-01A</t>
  </si>
  <si>
    <t>J1Z-14-01B</t>
  </si>
  <si>
    <t>J1Z-14-02A</t>
  </si>
  <si>
    <t>J1Z-14-02B</t>
  </si>
  <si>
    <t>J1Z-16-01A</t>
  </si>
  <si>
    <t>J1Z-18-01B</t>
  </si>
  <si>
    <t>J1Z-19-01A</t>
  </si>
  <si>
    <t>J1Z-19-01B</t>
  </si>
  <si>
    <t>J1Z-20-01B</t>
  </si>
  <si>
    <t>J1Z-22-01A</t>
  </si>
  <si>
    <t>J1Z-22-01B</t>
  </si>
  <si>
    <t>J1z-02-002A</t>
  </si>
  <si>
    <t>J1z-02-002B</t>
  </si>
  <si>
    <t>J1z-02-02A</t>
  </si>
  <si>
    <t>J1z-02-02B</t>
  </si>
  <si>
    <t>J1z-05-01C</t>
  </si>
  <si>
    <t>J1z-05-02C</t>
  </si>
  <si>
    <t>J1z-06-01A</t>
  </si>
  <si>
    <t>J1z-06-01B</t>
  </si>
  <si>
    <t>J1z-07-01A</t>
  </si>
  <si>
    <t>J1z-07-01B</t>
  </si>
  <si>
    <t>J1z-10-02C</t>
  </si>
  <si>
    <t>J1z-11-01A</t>
  </si>
  <si>
    <t>J1z-11-02B</t>
  </si>
  <si>
    <t>J1z-15-01A</t>
  </si>
  <si>
    <t>J1z-15-01B</t>
  </si>
  <si>
    <t>J1z-16-01C</t>
  </si>
  <si>
    <t>J1z-23-01A</t>
  </si>
  <si>
    <t>J1z-23-01B</t>
  </si>
  <si>
    <t>J1z-02-001A</t>
    <phoneticPr fontId="1" type="noConversion"/>
  </si>
  <si>
    <t>J1z-02-001B</t>
    <phoneticPr fontId="1" type="noConversion"/>
  </si>
  <si>
    <t>Calcrete sample</t>
    <phoneticPr fontId="1" type="noConversion"/>
  </si>
  <si>
    <r>
      <t>δ</t>
    </r>
    <r>
      <rPr>
        <vertAlign val="superscript"/>
        <sz val="8"/>
        <rFont val="Times New Roman"/>
        <family val="1"/>
      </rPr>
      <t>13</t>
    </r>
    <r>
      <rPr>
        <sz val="8"/>
        <rFont val="Times New Roman"/>
        <family val="1"/>
      </rPr>
      <t>C</t>
    </r>
  </si>
  <si>
    <t>Zhengzhuchong</t>
    <phoneticPr fontId="1" type="noConversion"/>
  </si>
  <si>
    <t>Mem-ber</t>
    <phoneticPr fontId="1" type="noConversion"/>
  </si>
  <si>
    <t>Ma'anshan</t>
    <phoneticPr fontId="1" type="noConversion"/>
  </si>
  <si>
    <t>Da'anzhai</t>
    <phoneticPr fontId="1" type="noConversion"/>
  </si>
  <si>
    <t>DYM</t>
    <phoneticPr fontId="1" type="noConversion"/>
  </si>
  <si>
    <t>BK thickness (cm)</t>
    <phoneticPr fontId="1" type="noConversion"/>
  </si>
  <si>
    <t xml:space="preserve">Notes: </t>
    <phoneticPr fontId="1" type="noConversion"/>
  </si>
  <si>
    <r>
      <t>Carbon-isotope value of calcrete calibrated with -8.98‰+δ</t>
    </r>
    <r>
      <rPr>
        <vertAlign val="superscript"/>
        <sz val="8"/>
        <rFont val="Times New Roman"/>
        <family val="1"/>
      </rPr>
      <t>13</t>
    </r>
    <r>
      <rPr>
        <sz val="8"/>
        <rFont val="Times New Roman"/>
        <family val="1"/>
      </rPr>
      <t>C</t>
    </r>
    <r>
      <rPr>
        <vertAlign val="subscript"/>
        <sz val="8"/>
        <rFont val="Times New Roman"/>
        <family val="1"/>
      </rPr>
      <t>c</t>
    </r>
    <r>
      <rPr>
        <sz val="8"/>
        <rFont val="Times New Roman"/>
        <family val="1"/>
      </rPr>
      <t xml:space="preserve"> (</t>
    </r>
    <r>
      <rPr>
        <sz val="8"/>
        <color rgb="FF0000FF"/>
        <rFont val="Times New Roman"/>
        <family val="1"/>
      </rPr>
      <t>Ekart et al., 1999</t>
    </r>
    <r>
      <rPr>
        <sz val="8"/>
        <rFont val="Times New Roman"/>
        <family val="1"/>
      </rPr>
      <t>)</t>
    </r>
    <phoneticPr fontId="1" type="noConversion"/>
  </si>
  <si>
    <r>
      <t>Carbon-isotope value of calcrete calibrated at 25°C with</t>
    </r>
    <r>
      <rPr>
        <sz val="8"/>
        <color rgb="FF0000FF"/>
        <rFont val="Times New Roman"/>
        <family val="1"/>
      </rPr>
      <t xml:space="preserve"> </t>
    </r>
    <r>
      <rPr>
        <sz val="8"/>
        <rFont val="Times New Roman"/>
        <family val="1"/>
      </rPr>
      <t>(δ</t>
    </r>
    <r>
      <rPr>
        <vertAlign val="superscript"/>
        <sz val="8"/>
        <rFont val="Times New Roman"/>
        <family val="1"/>
      </rPr>
      <t>13</t>
    </r>
    <r>
      <rPr>
        <sz val="8"/>
        <rFont val="Times New Roman"/>
        <family val="1"/>
      </rPr>
      <t>C</t>
    </r>
    <r>
      <rPr>
        <vertAlign val="subscript"/>
        <sz val="8"/>
        <rFont val="Times New Roman"/>
        <family val="1"/>
      </rPr>
      <t>c</t>
    </r>
    <r>
      <rPr>
        <sz val="8"/>
        <rFont val="Times New Roman"/>
        <family val="1"/>
      </rPr>
      <t>+1000)/((11.98-0.12*T)/1000+1)-1000 (</t>
    </r>
    <r>
      <rPr>
        <sz val="8"/>
        <color rgb="FF0000FF"/>
        <rFont val="Times New Roman"/>
        <family val="1"/>
      </rPr>
      <t>Romanek et al., 1992</t>
    </r>
    <r>
      <rPr>
        <sz val="8"/>
        <rFont val="Times New Roman"/>
        <family val="1"/>
      </rPr>
      <t>)</t>
    </r>
    <phoneticPr fontId="5" type="noConversion"/>
  </si>
  <si>
    <r>
      <t>δ</t>
    </r>
    <r>
      <rPr>
        <vertAlign val="superscript"/>
        <sz val="8"/>
        <rFont val="Times New Roman"/>
        <family val="1"/>
      </rPr>
      <t>13</t>
    </r>
    <r>
      <rPr>
        <sz val="8"/>
        <rFont val="Times New Roman"/>
        <family val="1"/>
      </rPr>
      <t>Cc</t>
    </r>
    <phoneticPr fontId="1" type="noConversion"/>
  </si>
  <si>
    <r>
      <t>δ</t>
    </r>
    <r>
      <rPr>
        <vertAlign val="superscript"/>
        <sz val="8"/>
        <rFont val="Times New Roman"/>
        <family val="1"/>
      </rPr>
      <t>13</t>
    </r>
    <r>
      <rPr>
        <sz val="8"/>
        <rFont val="Times New Roman"/>
        <family val="1"/>
      </rPr>
      <t>C</t>
    </r>
    <r>
      <rPr>
        <vertAlign val="subscript"/>
        <sz val="8"/>
        <rFont val="Times New Roman"/>
        <family val="1"/>
      </rPr>
      <t>s</t>
    </r>
    <phoneticPr fontId="5" type="noConversion"/>
  </si>
  <si>
    <r>
      <t>δ</t>
    </r>
    <r>
      <rPr>
        <vertAlign val="superscript"/>
        <sz val="8"/>
        <rFont val="Times New Roman"/>
        <family val="1"/>
      </rPr>
      <t>13</t>
    </r>
    <r>
      <rPr>
        <sz val="8"/>
        <rFont val="Times New Roman"/>
        <family val="1"/>
      </rPr>
      <t>C</t>
    </r>
    <r>
      <rPr>
        <vertAlign val="subscript"/>
        <sz val="8"/>
        <rFont val="Times New Roman"/>
        <family val="1"/>
      </rPr>
      <t>sc</t>
    </r>
    <phoneticPr fontId="5" type="noConversion"/>
  </si>
  <si>
    <r>
      <t>δ</t>
    </r>
    <r>
      <rPr>
        <vertAlign val="superscript"/>
        <sz val="8"/>
        <rFont val="Times New Roman"/>
        <family val="1"/>
      </rPr>
      <t>13</t>
    </r>
    <r>
      <rPr>
        <sz val="8"/>
        <rFont val="Times New Roman"/>
        <family val="1"/>
      </rPr>
      <t>C</t>
    </r>
    <r>
      <rPr>
        <vertAlign val="subscript"/>
        <sz val="8"/>
        <rFont val="Times New Roman"/>
        <family val="1"/>
      </rPr>
      <t>a</t>
    </r>
    <phoneticPr fontId="5" type="noConversion"/>
  </si>
  <si>
    <r>
      <t>p</t>
    </r>
    <r>
      <rPr>
        <sz val="8"/>
        <rFont val="Times New Roman"/>
        <family val="1"/>
      </rPr>
      <t>CO</t>
    </r>
    <r>
      <rPr>
        <vertAlign val="subscript"/>
        <sz val="8"/>
        <rFont val="Times New Roman"/>
        <family val="1"/>
      </rPr>
      <t>2</t>
    </r>
    <phoneticPr fontId="5" type="noConversion"/>
  </si>
  <si>
    <r>
      <t>p</t>
    </r>
    <r>
      <rPr>
        <b/>
        <sz val="8"/>
        <color rgb="FFFF0000"/>
        <rFont val="Times New Roman"/>
        <family val="1"/>
      </rPr>
      <t>CO</t>
    </r>
    <r>
      <rPr>
        <b/>
        <vertAlign val="subscript"/>
        <sz val="8"/>
        <color rgb="FFFF0000"/>
        <rFont val="Times New Roman"/>
        <family val="1"/>
      </rPr>
      <t>2</t>
    </r>
    <phoneticPr fontId="5" type="noConversion"/>
  </si>
  <si>
    <t>Depth (m)</t>
    <phoneticPr fontId="1" type="noConversion"/>
  </si>
  <si>
    <t>Age (Ma)</t>
    <phoneticPr fontId="1" type="noConversion"/>
  </si>
  <si>
    <t>BK (cm)</t>
    <phoneticPr fontId="4" type="noConversion"/>
  </si>
  <si>
    <t>Mean oxygen isotope value of two or three measurements for the same calcrete sample</t>
    <phoneticPr fontId="1" type="noConversion"/>
  </si>
  <si>
    <t>Mean carbon isotope value of two or three measurements for the same calcrete sample</t>
    <phoneticPr fontId="1" type="noConversion"/>
  </si>
  <si>
    <r>
      <t>Atmospheric carbon isotope calculated by (δ</t>
    </r>
    <r>
      <rPr>
        <vertAlign val="superscript"/>
        <sz val="8"/>
        <rFont val="Times New Roman"/>
        <family val="1"/>
      </rPr>
      <t>13</t>
    </r>
    <r>
      <rPr>
        <sz val="8"/>
        <rFont val="Times New Roman"/>
        <family val="1"/>
      </rPr>
      <t>C</t>
    </r>
    <r>
      <rPr>
        <vertAlign val="subscript"/>
        <sz val="8"/>
        <rFont val="Times New Roman"/>
        <family val="1"/>
      </rPr>
      <t>r</t>
    </r>
    <r>
      <rPr>
        <sz val="8"/>
        <rFont val="Times New Roman"/>
        <family val="1"/>
      </rPr>
      <t xml:space="preserve">+18.67)/1.1 </t>
    </r>
    <r>
      <rPr>
        <sz val="8"/>
        <color rgb="FF0000FF"/>
        <rFont val="Times New Roman"/>
        <family val="1"/>
      </rPr>
      <t>(Arens et al., 2000)</t>
    </r>
    <phoneticPr fontId="1" type="noConversion"/>
  </si>
  <si>
    <t>DYM, Dongyuemiao Member</t>
    <phoneticPr fontId="1" type="noConversion"/>
  </si>
  <si>
    <r>
      <t>Rough age (Ma) arranged by thickness distribution confined by the members in Table 1. Stage boundary age refers to</t>
    </r>
    <r>
      <rPr>
        <sz val="8"/>
        <color rgb="FF0000FF"/>
        <rFont val="Times New Roman"/>
        <family val="1"/>
      </rPr>
      <t xml:space="preserve"> Cohen et al. (2019)</t>
    </r>
    <phoneticPr fontId="1" type="noConversion"/>
  </si>
  <si>
    <t>J1Z-05-01A</t>
  </si>
  <si>
    <t>J1Z-05-02A</t>
    <phoneticPr fontId="1" type="noConversion"/>
  </si>
  <si>
    <t>J1Z-16-01B</t>
  </si>
  <si>
    <t>J1z-11-01B</t>
  </si>
  <si>
    <r>
      <t xml:space="preserve">Atmospheric carbon dioxide estimated with </t>
    </r>
    <r>
      <rPr>
        <i/>
        <sz val="8"/>
        <rFont val="Times New Roman"/>
        <family val="1"/>
      </rPr>
      <t>S(z)</t>
    </r>
    <r>
      <rPr>
        <sz val="8"/>
        <rFont val="Times New Roman"/>
        <family val="1"/>
      </rPr>
      <t>=2500; δ</t>
    </r>
    <r>
      <rPr>
        <vertAlign val="superscript"/>
        <sz val="8"/>
        <rFont val="Times New Roman"/>
        <family val="1"/>
      </rPr>
      <t>13</t>
    </r>
    <r>
      <rPr>
        <sz val="8"/>
        <rFont val="Times New Roman"/>
        <family val="1"/>
      </rPr>
      <t>C</t>
    </r>
    <r>
      <rPr>
        <vertAlign val="subscript"/>
        <sz val="8"/>
        <rFont val="Times New Roman"/>
        <family val="1"/>
      </rPr>
      <t>s</t>
    </r>
    <r>
      <rPr>
        <sz val="8"/>
        <rFont val="Times New Roman"/>
        <family val="1"/>
      </rPr>
      <t xml:space="preserve">=column </t>
    </r>
    <r>
      <rPr>
        <b/>
        <i/>
        <sz val="8"/>
        <rFont val="Times New Roman"/>
        <family val="1"/>
      </rPr>
      <t>12</t>
    </r>
    <r>
      <rPr>
        <sz val="8"/>
        <rFont val="Times New Roman"/>
        <family val="1"/>
      </rPr>
      <t>; δ</t>
    </r>
    <r>
      <rPr>
        <vertAlign val="superscript"/>
        <sz val="8"/>
        <rFont val="Times New Roman"/>
        <family val="1"/>
      </rPr>
      <t>13</t>
    </r>
    <r>
      <rPr>
        <sz val="8"/>
        <rFont val="Times New Roman"/>
        <family val="1"/>
      </rPr>
      <t>C</t>
    </r>
    <r>
      <rPr>
        <vertAlign val="subscript"/>
        <sz val="8"/>
        <rFont val="Times New Roman"/>
        <family val="1"/>
      </rPr>
      <t>r</t>
    </r>
    <r>
      <rPr>
        <sz val="8"/>
        <rFont val="Times New Roman"/>
        <family val="1"/>
      </rPr>
      <t xml:space="preserve">=column </t>
    </r>
    <r>
      <rPr>
        <b/>
        <i/>
        <sz val="8"/>
        <rFont val="Times New Roman"/>
        <family val="1"/>
      </rPr>
      <t>13</t>
    </r>
    <r>
      <rPr>
        <sz val="8"/>
        <rFont val="Times New Roman"/>
        <family val="1"/>
      </rPr>
      <t>; δ</t>
    </r>
    <r>
      <rPr>
        <vertAlign val="superscript"/>
        <sz val="8"/>
        <rFont val="Times New Roman"/>
        <family val="1"/>
      </rPr>
      <t>13</t>
    </r>
    <r>
      <rPr>
        <sz val="8"/>
        <rFont val="Times New Roman"/>
        <family val="1"/>
      </rPr>
      <t>C</t>
    </r>
    <r>
      <rPr>
        <vertAlign val="subscript"/>
        <sz val="8"/>
        <rFont val="Times New Roman"/>
        <family val="1"/>
      </rPr>
      <t>a</t>
    </r>
    <r>
      <rPr>
        <sz val="8"/>
        <rFont val="Times New Roman"/>
        <family val="1"/>
      </rPr>
      <t>=-6.5‰ at T=25</t>
    </r>
    <r>
      <rPr>
        <sz val="8"/>
        <rFont val="Arial Unicode MS"/>
        <family val="2"/>
        <charset val="134"/>
      </rPr>
      <t>˚</t>
    </r>
    <r>
      <rPr>
        <sz val="8"/>
        <rFont val="Times New Roman"/>
        <family val="1"/>
      </rPr>
      <t>C</t>
    </r>
    <phoneticPr fontId="5" type="noConversion"/>
  </si>
  <si>
    <r>
      <t xml:space="preserve">Atmospheric carbon dioxide estimated with </t>
    </r>
    <r>
      <rPr>
        <i/>
        <sz val="8"/>
        <rFont val="Times New Roman"/>
        <family val="1"/>
      </rPr>
      <t>S(z)</t>
    </r>
    <r>
      <rPr>
        <sz val="8"/>
        <rFont val="Times New Roman"/>
        <family val="1"/>
      </rPr>
      <t>=2500; δ</t>
    </r>
    <r>
      <rPr>
        <vertAlign val="superscript"/>
        <sz val="8"/>
        <rFont val="Times New Roman"/>
        <family val="1"/>
      </rPr>
      <t>13</t>
    </r>
    <r>
      <rPr>
        <sz val="8"/>
        <rFont val="Times New Roman"/>
        <family val="1"/>
      </rPr>
      <t>C</t>
    </r>
    <r>
      <rPr>
        <vertAlign val="subscript"/>
        <sz val="8"/>
        <rFont val="Times New Roman"/>
        <family val="1"/>
      </rPr>
      <t>s</t>
    </r>
    <r>
      <rPr>
        <sz val="8"/>
        <rFont val="Times New Roman"/>
        <family val="1"/>
      </rPr>
      <t xml:space="preserve">=column </t>
    </r>
    <r>
      <rPr>
        <b/>
        <i/>
        <sz val="8"/>
        <rFont val="Times New Roman"/>
        <family val="1"/>
      </rPr>
      <t>12</t>
    </r>
    <r>
      <rPr>
        <sz val="8"/>
        <rFont val="Times New Roman"/>
        <family val="1"/>
      </rPr>
      <t>; δ</t>
    </r>
    <r>
      <rPr>
        <vertAlign val="superscript"/>
        <sz val="8"/>
        <rFont val="Times New Roman"/>
        <family val="1"/>
      </rPr>
      <t>13</t>
    </r>
    <r>
      <rPr>
        <sz val="8"/>
        <rFont val="Times New Roman"/>
        <family val="1"/>
      </rPr>
      <t>C</t>
    </r>
    <r>
      <rPr>
        <vertAlign val="subscript"/>
        <sz val="8"/>
        <rFont val="Times New Roman"/>
        <family val="1"/>
      </rPr>
      <t>r</t>
    </r>
    <r>
      <rPr>
        <sz val="8"/>
        <rFont val="Times New Roman"/>
        <family val="1"/>
      </rPr>
      <t xml:space="preserve">=column </t>
    </r>
    <r>
      <rPr>
        <b/>
        <i/>
        <sz val="8"/>
        <rFont val="Times New Roman"/>
        <family val="1"/>
      </rPr>
      <t>13</t>
    </r>
    <r>
      <rPr>
        <sz val="8"/>
        <rFont val="Times New Roman"/>
        <family val="1"/>
      </rPr>
      <t>; δ</t>
    </r>
    <r>
      <rPr>
        <vertAlign val="superscript"/>
        <sz val="8"/>
        <rFont val="Times New Roman"/>
        <family val="1"/>
      </rPr>
      <t>13</t>
    </r>
    <r>
      <rPr>
        <sz val="8"/>
        <rFont val="Times New Roman"/>
        <family val="1"/>
      </rPr>
      <t>C</t>
    </r>
    <r>
      <rPr>
        <vertAlign val="subscript"/>
        <sz val="8"/>
        <rFont val="Times New Roman"/>
        <family val="1"/>
      </rPr>
      <t>a</t>
    </r>
    <r>
      <rPr>
        <sz val="8"/>
        <rFont val="Times New Roman"/>
        <family val="1"/>
      </rPr>
      <t xml:space="preserve">=column </t>
    </r>
    <r>
      <rPr>
        <b/>
        <i/>
        <sz val="8"/>
        <rFont val="Times New Roman"/>
        <family val="1"/>
      </rPr>
      <t>14</t>
    </r>
    <phoneticPr fontId="1" type="noConversion"/>
  </si>
  <si>
    <r>
      <t xml:space="preserve">Atmospheric carbon dioxide estimated with </t>
    </r>
    <r>
      <rPr>
        <i/>
        <sz val="8"/>
        <rFont val="Times New Roman"/>
        <family val="1"/>
      </rPr>
      <t>S(z)</t>
    </r>
    <r>
      <rPr>
        <sz val="8"/>
        <rFont val="Times New Roman"/>
        <family val="1"/>
      </rPr>
      <t>=2000; δ</t>
    </r>
    <r>
      <rPr>
        <vertAlign val="superscript"/>
        <sz val="8"/>
        <rFont val="Times New Roman"/>
        <family val="1"/>
      </rPr>
      <t>13</t>
    </r>
    <r>
      <rPr>
        <sz val="8"/>
        <rFont val="Times New Roman"/>
        <family val="1"/>
      </rPr>
      <t>C</t>
    </r>
    <r>
      <rPr>
        <vertAlign val="subscript"/>
        <sz val="8"/>
        <rFont val="Times New Roman"/>
        <family val="1"/>
      </rPr>
      <t>s</t>
    </r>
    <r>
      <rPr>
        <sz val="8"/>
        <rFont val="Times New Roman"/>
        <family val="1"/>
      </rPr>
      <t xml:space="preserve">=column </t>
    </r>
    <r>
      <rPr>
        <b/>
        <i/>
        <sz val="8"/>
        <rFont val="Times New Roman"/>
        <family val="1"/>
      </rPr>
      <t>11</t>
    </r>
    <r>
      <rPr>
        <sz val="8"/>
        <rFont val="Times New Roman"/>
        <family val="1"/>
      </rPr>
      <t>; δ</t>
    </r>
    <r>
      <rPr>
        <vertAlign val="superscript"/>
        <sz val="8"/>
        <rFont val="Times New Roman"/>
        <family val="1"/>
      </rPr>
      <t>13</t>
    </r>
    <r>
      <rPr>
        <sz val="8"/>
        <rFont val="Times New Roman"/>
        <family val="1"/>
      </rPr>
      <t>C</t>
    </r>
    <r>
      <rPr>
        <vertAlign val="subscript"/>
        <sz val="8"/>
        <rFont val="Times New Roman"/>
        <family val="1"/>
      </rPr>
      <t>r</t>
    </r>
    <r>
      <rPr>
        <sz val="8"/>
        <rFont val="Times New Roman"/>
        <family val="1"/>
      </rPr>
      <t xml:space="preserve">=column </t>
    </r>
    <r>
      <rPr>
        <b/>
        <i/>
        <sz val="8"/>
        <rFont val="Times New Roman"/>
        <family val="1"/>
      </rPr>
      <t>13</t>
    </r>
    <r>
      <rPr>
        <sz val="8"/>
        <rFont val="Times New Roman"/>
        <family val="1"/>
      </rPr>
      <t>; δ</t>
    </r>
    <r>
      <rPr>
        <vertAlign val="superscript"/>
        <sz val="8"/>
        <rFont val="Times New Roman"/>
        <family val="1"/>
      </rPr>
      <t>13</t>
    </r>
    <r>
      <rPr>
        <sz val="8"/>
        <rFont val="Times New Roman"/>
        <family val="1"/>
      </rPr>
      <t>C</t>
    </r>
    <r>
      <rPr>
        <vertAlign val="subscript"/>
        <sz val="8"/>
        <rFont val="Times New Roman"/>
        <family val="1"/>
      </rPr>
      <t>a</t>
    </r>
    <r>
      <rPr>
        <sz val="8"/>
        <rFont val="Times New Roman"/>
        <family val="1"/>
      </rPr>
      <t xml:space="preserve">=column </t>
    </r>
    <r>
      <rPr>
        <b/>
        <i/>
        <sz val="8"/>
        <rFont val="Times New Roman"/>
        <family val="1"/>
      </rPr>
      <t>14</t>
    </r>
    <phoneticPr fontId="1" type="noConversion"/>
  </si>
  <si>
    <r>
      <t xml:space="preserve">Atmospheric carbon dioxide estimated with </t>
    </r>
    <r>
      <rPr>
        <i/>
        <sz val="8"/>
        <rFont val="Times New Roman"/>
        <family val="1"/>
      </rPr>
      <t>S(z)</t>
    </r>
    <r>
      <rPr>
        <sz val="8"/>
        <rFont val="Times New Roman"/>
        <family val="1"/>
      </rPr>
      <t>=2000; δ</t>
    </r>
    <r>
      <rPr>
        <vertAlign val="superscript"/>
        <sz val="8"/>
        <rFont val="Times New Roman"/>
        <family val="1"/>
      </rPr>
      <t>13</t>
    </r>
    <r>
      <rPr>
        <sz val="8"/>
        <rFont val="Times New Roman"/>
        <family val="1"/>
      </rPr>
      <t>C</t>
    </r>
    <r>
      <rPr>
        <vertAlign val="subscript"/>
        <sz val="8"/>
        <rFont val="Times New Roman"/>
        <family val="1"/>
      </rPr>
      <t>s</t>
    </r>
    <r>
      <rPr>
        <sz val="8"/>
        <rFont val="Times New Roman"/>
        <family val="1"/>
      </rPr>
      <t xml:space="preserve">=column </t>
    </r>
    <r>
      <rPr>
        <b/>
        <i/>
        <sz val="8"/>
        <rFont val="Times New Roman"/>
        <family val="1"/>
      </rPr>
      <t>12</t>
    </r>
    <r>
      <rPr>
        <sz val="8"/>
        <rFont val="Times New Roman"/>
        <family val="1"/>
      </rPr>
      <t>; δ</t>
    </r>
    <r>
      <rPr>
        <vertAlign val="superscript"/>
        <sz val="8"/>
        <rFont val="Times New Roman"/>
        <family val="1"/>
      </rPr>
      <t>13</t>
    </r>
    <r>
      <rPr>
        <sz val="8"/>
        <rFont val="Times New Roman"/>
        <family val="1"/>
      </rPr>
      <t>C</t>
    </r>
    <r>
      <rPr>
        <vertAlign val="subscript"/>
        <sz val="8"/>
        <rFont val="Times New Roman"/>
        <family val="1"/>
      </rPr>
      <t>r</t>
    </r>
    <r>
      <rPr>
        <sz val="8"/>
        <rFont val="Times New Roman"/>
        <family val="1"/>
      </rPr>
      <t xml:space="preserve">=column </t>
    </r>
    <r>
      <rPr>
        <b/>
        <i/>
        <sz val="8"/>
        <rFont val="Times New Roman"/>
        <family val="1"/>
      </rPr>
      <t>13</t>
    </r>
    <r>
      <rPr>
        <sz val="8"/>
        <rFont val="Times New Roman"/>
        <family val="1"/>
      </rPr>
      <t>; δ</t>
    </r>
    <r>
      <rPr>
        <vertAlign val="superscript"/>
        <sz val="8"/>
        <rFont val="Times New Roman"/>
        <family val="1"/>
      </rPr>
      <t>13</t>
    </r>
    <r>
      <rPr>
        <sz val="8"/>
        <rFont val="Times New Roman"/>
        <family val="1"/>
      </rPr>
      <t>C</t>
    </r>
    <r>
      <rPr>
        <vertAlign val="subscript"/>
        <sz val="8"/>
        <rFont val="Times New Roman"/>
        <family val="1"/>
      </rPr>
      <t>a</t>
    </r>
    <r>
      <rPr>
        <sz val="8"/>
        <rFont val="Times New Roman"/>
        <family val="1"/>
      </rPr>
      <t xml:space="preserve">=column </t>
    </r>
    <r>
      <rPr>
        <b/>
        <i/>
        <sz val="8"/>
        <rFont val="Times New Roman"/>
        <family val="1"/>
      </rPr>
      <t>14</t>
    </r>
    <phoneticPr fontId="1" type="noConversion"/>
  </si>
  <si>
    <t>Mean</t>
    <phoneticPr fontId="1" type="noConversion"/>
  </si>
  <si>
    <r>
      <t>δ</t>
    </r>
    <r>
      <rPr>
        <vertAlign val="superscript"/>
        <sz val="8"/>
        <rFont val="Times New Roman"/>
        <family val="1"/>
      </rPr>
      <t>13</t>
    </r>
    <r>
      <rPr>
        <sz val="8"/>
        <rFont val="Times New Roman"/>
        <family val="1"/>
      </rPr>
      <t>C</t>
    </r>
    <r>
      <rPr>
        <vertAlign val="subscript"/>
        <sz val="8"/>
        <rFont val="Times New Roman"/>
        <family val="1"/>
      </rPr>
      <t>r</t>
    </r>
    <phoneticPr fontId="5" type="noConversion"/>
  </si>
  <si>
    <t>J1Z-20-01A</t>
    <phoneticPr fontId="1" type="noConversion"/>
  </si>
  <si>
    <t>J1z-11-02A</t>
    <phoneticPr fontId="1" type="noConversion"/>
  </si>
  <si>
    <t>Arens, N. C., Jahren, A. H., and Amundson, R.: Can C3 plants faithfully record the carbon isotopic composition of atmospheric carbon dioxide, Paleobiology, 26, 137–164, 2000,</t>
  </si>
  <si>
    <t xml:space="preserve">Cohen, K. M., Harper, D. A. T., Gibbard, P. L., and Fan, J. X.: International Commission on Stratigraphy, URL: ttp://www.stratigraphy.org/ICSchart/ChronostratChart2019-05.pdf., 2019. </t>
    <phoneticPr fontId="1" type="noConversion"/>
  </si>
  <si>
    <t xml:space="preserve">Ekart, D. D., Cerling, T. E., Montñez, I. P., and Tabor, N. J.: A 400 million year carbon isotope record of pedogenic carbonate: implications for paleoatmospheric carbon dioxide, Am. J. Sci., 299, 805-827, 1999. </t>
    <phoneticPr fontId="1" type="noConversion"/>
  </si>
  <si>
    <t>Romanek, C., Grossman, E. and Morse, J.: Carbon isotopic fractionation in synthetic aragonite and calcite: effects of temperature and precipitation rate Geochim. Cosmochim. Ac., 56, 419-430, 1992.</t>
    <phoneticPr fontId="1" type="noConversion"/>
  </si>
  <si>
    <t>References</t>
    <phoneticPr fontId="1" type="noConversion"/>
  </si>
  <si>
    <r>
      <t xml:space="preserve">Table S4  </t>
    </r>
    <r>
      <rPr>
        <b/>
        <i/>
        <sz val="10"/>
        <rFont val="Times New Roman"/>
        <family val="1"/>
      </rPr>
      <t>p</t>
    </r>
    <r>
      <rPr>
        <b/>
        <sz val="10"/>
        <rFont val="Times New Roman"/>
        <family val="1"/>
      </rPr>
      <t>CO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 xml:space="preserve"> estimate by carbon isotope of pedogenic carbonates from the Lower Jurassic Ziliujing Fm at the Shaping section, Ya'an of Sichuan</t>
    </r>
    <phoneticPr fontId="1" type="noConversion"/>
  </si>
  <si>
    <t>Carbon isotope compostion of pedogenic carbonates (calcretes) measured in lab</t>
    <phoneticPr fontId="1" type="noConversion"/>
  </si>
  <si>
    <t>Oxgen isotope compostion of pedogenic carbonates (calcretes) measured in lab</t>
    <phoneticPr fontId="1" type="noConversion"/>
  </si>
  <si>
    <t>Captital letters A and B/C after the same sample number mean different podwer drilling in the same calcrete</t>
    <phoneticPr fontId="1" type="noConversion"/>
  </si>
  <si>
    <r>
      <t xml:space="preserve">Carbon-isotope value of organic matters cited from </t>
    </r>
    <r>
      <rPr>
        <sz val="8"/>
        <color rgb="FF0000FF"/>
        <rFont val="Times New Roman"/>
        <family val="1"/>
      </rPr>
      <t>Bougeault et al. (2017), Peti et al.(2017), and Xu et al. (2018)</t>
    </r>
    <phoneticPr fontId="1" type="noConversion"/>
  </si>
  <si>
    <t>Bougeault, C., Pellenard, P., Deconninck, J. F., Hesselbo, S. P., Dommergues, J. L:, Bruenau, L., Cocquerez, T., Laffont, R., Huret, E., and Thibault, N.: Climatic and palaeoceanographic changes during the Pliensbachian (Early Jurassic) inferred from clay mineralogy and stable isotope (C-O) geochemistry (NW Europe), Global Planet. Change, 149, 139-152, 2017.</t>
    <phoneticPr fontId="1" type="noConversion"/>
  </si>
  <si>
    <t>Peti, L., Thibault, N., Clémence, M. E., Korte, C., Dommergues, J. L., Bougeault, C., Pellenard,P., Jelby, M. E., and Ullmann, C. V.: Sinemurian-Pliensbachian Calcareous Nannofossil Biostratigraphy and Organic Carbon Isotope Stratigraphy in the Paris Basin: Calibration to the Ammonite Biozonation of NW Europe, Palaeogeogr. Palaeoclimatol. Palaeoecol., 468, 142–161, 2017.</t>
    <phoneticPr fontId="1" type="noConversion"/>
  </si>
  <si>
    <t>Xu, W. M, Ruhl, M., Jenkyns, H. C., Leng, M. J., Huggett, J. M., Minisini, D., Ullmann, C. V., Riding, J. B., Weijers, J. W. H., Storm, M. S., Percival, L. M. E., Tosca, N. J., Idiz, E. F., Tegelaar, E. W., Hesselbo, S. P.: Evolution of the Toarcian (Early Jurassic) carbon-cycle and global climatic controls on local sedimentary processes (Cardigan Bay Basin, UK), Earth Planet. Sci. Lett., 484, 396-411, 2018.</t>
    <phoneticPr fontId="1" type="noConversion"/>
  </si>
  <si>
    <t>LO (cm)</t>
    <phoneticPr fontId="4" type="noConversion"/>
  </si>
  <si>
    <t>Location (cm) of calcrete sample at the depth in the whole section (log)</t>
    <phoneticPr fontId="1" type="noConversion"/>
  </si>
  <si>
    <t>Horizon (cm) of calcrete sample to the base of individual BK</t>
    <phoneticPr fontId="1" type="noConversion"/>
  </si>
  <si>
    <r>
      <t>δ</t>
    </r>
    <r>
      <rPr>
        <vertAlign val="superscript"/>
        <sz val="8"/>
        <rFont val="Times New Roman"/>
        <family val="1"/>
      </rPr>
      <t>18</t>
    </r>
    <r>
      <rPr>
        <sz val="8"/>
        <rFont val="Times New Roman"/>
        <family val="1"/>
      </rPr>
      <t>O</t>
    </r>
    <phoneticPr fontId="1" type="noConversion"/>
  </si>
  <si>
    <r>
      <t>δ</t>
    </r>
    <r>
      <rPr>
        <vertAlign val="superscript"/>
        <sz val="8"/>
        <rFont val="Times New Roman"/>
        <family val="1"/>
      </rPr>
      <t>18</t>
    </r>
    <r>
      <rPr>
        <sz val="8"/>
        <rFont val="Times New Roman"/>
        <family val="1"/>
      </rPr>
      <t>Oc</t>
    </r>
    <phoneticPr fontId="1" type="noConversion"/>
  </si>
  <si>
    <t>J1Z-18-01A</t>
    <phoneticPr fontId="1" type="noConversion"/>
  </si>
  <si>
    <t>J1Z-12-01A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</si>
</sst>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_ "/>
    <numFmt numFmtId="177" formatCode="0.0_ "/>
    <numFmt numFmtId="178" formatCode="0_ "/>
    <numFmt numFmtId="179" formatCode="0.0_);[Red]\(0.0\)"/>
  </numFmts>
  <fonts count="24">
    <font>
      <sz val="11"/>
      <color indexed="8"/>
      <name val="宋体"/>
      <family val="2"/>
      <charset val="134"/>
    </font>
    <font>
      <sz val="9"/>
      <name val="宋体"/>
      <family val="2"/>
      <charset val="134"/>
    </font>
    <font>
      <sz val="9"/>
      <name val="Times New Roman"/>
      <family val="1"/>
    </font>
    <font>
      <sz val="11"/>
      <name val="Times New Roman"/>
      <family val="1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8"/>
      <name val="Times New Roman"/>
      <family val="1"/>
    </font>
    <font>
      <vertAlign val="superscript"/>
      <sz val="8"/>
      <name val="Times New Roman"/>
      <family val="1"/>
    </font>
    <font>
      <vertAlign val="subscript"/>
      <sz val="8"/>
      <name val="Times New Roman"/>
      <family val="1"/>
    </font>
    <font>
      <i/>
      <sz val="8"/>
      <name val="Times New Roman"/>
      <family val="1"/>
    </font>
    <font>
      <b/>
      <i/>
      <sz val="8"/>
      <name val="Times New Roman"/>
      <family val="1"/>
    </font>
    <font>
      <b/>
      <sz val="8"/>
      <name val="Times New Roman"/>
      <family val="1"/>
    </font>
    <font>
      <sz val="8"/>
      <color rgb="FF0000FF"/>
      <name val="Times New Roman"/>
      <family val="1"/>
    </font>
    <font>
      <sz val="8"/>
      <color indexed="8"/>
      <name val="Times New Roman"/>
      <family val="1"/>
    </font>
    <font>
      <sz val="8"/>
      <name val="Times New Roman"/>
      <family val="1"/>
      <charset val="134"/>
    </font>
    <font>
      <sz val="8"/>
      <name val="Arial Unicode MS"/>
      <family val="2"/>
      <charset val="134"/>
    </font>
    <font>
      <b/>
      <i/>
      <sz val="8"/>
      <color rgb="FFFF0000"/>
      <name val="Times New Roman"/>
      <family val="1"/>
    </font>
    <font>
      <b/>
      <sz val="8"/>
      <color rgb="FFFF0000"/>
      <name val="Times New Roman"/>
      <family val="1"/>
    </font>
    <font>
      <b/>
      <vertAlign val="subscript"/>
      <sz val="8"/>
      <color rgb="FFFF0000"/>
      <name val="Times New Roman"/>
      <family val="1"/>
    </font>
    <font>
      <strike/>
      <sz val="8"/>
      <name val="Times New Roman"/>
      <family val="1"/>
    </font>
    <font>
      <strike/>
      <sz val="8"/>
      <color indexed="8"/>
      <name val="Times New Roman"/>
      <family val="1"/>
    </font>
    <font>
      <b/>
      <sz val="10"/>
      <name val="Times New Roman"/>
      <family val="1"/>
    </font>
    <font>
      <b/>
      <i/>
      <sz val="10"/>
      <name val="Times New Roman"/>
      <family val="1"/>
    </font>
    <font>
      <b/>
      <vertAlign val="subscript"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2" fillId="0" borderId="0" xfId="0" applyFont="1" applyFill="1">
      <alignment vertical="center"/>
    </xf>
    <xf numFmtId="0" fontId="3" fillId="0" borderId="0" xfId="0" applyFont="1" applyFill="1" applyBorder="1" applyAlignment="1"/>
    <xf numFmtId="179" fontId="6" fillId="0" borderId="0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left" vertical="distributed" wrapText="1"/>
    </xf>
    <xf numFmtId="177" fontId="6" fillId="0" borderId="0" xfId="0" applyNumberFormat="1" applyFont="1" applyFill="1" applyAlignment="1">
      <alignment horizontal="left" vertical="center" wrapText="1"/>
    </xf>
    <xf numFmtId="176" fontId="6" fillId="0" borderId="0" xfId="0" applyNumberFormat="1" applyFont="1" applyFill="1" applyAlignment="1">
      <alignment horizontal="left" vertical="center" wrapText="1"/>
    </xf>
    <xf numFmtId="176" fontId="6" fillId="0" borderId="0" xfId="0" applyNumberFormat="1" applyFont="1" applyFill="1" applyBorder="1" applyAlignment="1">
      <alignment horizontal="left" vertical="center"/>
    </xf>
    <xf numFmtId="176" fontId="6" fillId="0" borderId="0" xfId="0" applyNumberFormat="1" applyFont="1" applyFill="1" applyAlignment="1">
      <alignment horizontal="left" vertical="center"/>
    </xf>
    <xf numFmtId="0" fontId="6" fillId="0" borderId="0" xfId="0" quotePrefix="1" applyNumberFormat="1" applyFont="1" applyFill="1" applyAlignment="1">
      <alignment horizontal="left"/>
    </xf>
    <xf numFmtId="177" fontId="6" fillId="0" borderId="0" xfId="0" applyNumberFormat="1" applyFont="1" applyFill="1" applyAlignment="1">
      <alignment horizontal="left" vertical="center"/>
    </xf>
    <xf numFmtId="176" fontId="6" fillId="0" borderId="0" xfId="0" applyNumberFormat="1" applyFont="1" applyFill="1" applyAlignment="1">
      <alignment horizontal="left"/>
    </xf>
    <xf numFmtId="0" fontId="6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left" vertical="center" wrapText="1"/>
    </xf>
    <xf numFmtId="0" fontId="6" fillId="0" borderId="2" xfId="0" quotePrefix="1" applyNumberFormat="1" applyFont="1" applyFill="1" applyBorder="1" applyAlignment="1">
      <alignment horizontal="left"/>
    </xf>
    <xf numFmtId="177" fontId="6" fillId="0" borderId="2" xfId="0" applyNumberFormat="1" applyFont="1" applyFill="1" applyBorder="1" applyAlignment="1">
      <alignment horizontal="left" vertical="center"/>
    </xf>
    <xf numFmtId="176" fontId="6" fillId="0" borderId="2" xfId="0" applyNumberFormat="1" applyFont="1" applyFill="1" applyBorder="1" applyAlignment="1">
      <alignment horizontal="left"/>
    </xf>
    <xf numFmtId="0" fontId="6" fillId="0" borderId="2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left" vertical="center"/>
    </xf>
    <xf numFmtId="0" fontId="6" fillId="0" borderId="0" xfId="0" applyNumberFormat="1" applyFont="1" applyFill="1" applyBorder="1" applyAlignment="1">
      <alignment horizontal="left" vertical="center" wrapText="1"/>
    </xf>
    <xf numFmtId="179" fontId="6" fillId="0" borderId="0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49" fontId="6" fillId="0" borderId="0" xfId="0" applyNumberFormat="1" applyFont="1" applyFill="1" applyAlignment="1">
      <alignment horizontal="left" vertical="center" wrapText="1"/>
    </xf>
    <xf numFmtId="176" fontId="6" fillId="0" borderId="2" xfId="0" applyNumberFormat="1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distributed" wrapText="1"/>
    </xf>
    <xf numFmtId="177" fontId="6" fillId="0" borderId="2" xfId="0" applyNumberFormat="1" applyFont="1" applyFill="1" applyBorder="1" applyAlignment="1">
      <alignment horizontal="left" vertical="center" wrapText="1"/>
    </xf>
    <xf numFmtId="176" fontId="6" fillId="0" borderId="2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distributed" wrapText="1"/>
    </xf>
    <xf numFmtId="177" fontId="6" fillId="0" borderId="0" xfId="0" applyNumberFormat="1" applyFont="1" applyFill="1" applyBorder="1" applyAlignment="1">
      <alignment horizontal="left" vertical="center" wrapText="1"/>
    </xf>
    <xf numFmtId="176" fontId="6" fillId="0" borderId="0" xfId="0" applyNumberFormat="1" applyFont="1" applyFill="1" applyBorder="1" applyAlignment="1">
      <alignment horizontal="left" vertical="center" wrapText="1"/>
    </xf>
    <xf numFmtId="179" fontId="6" fillId="0" borderId="0" xfId="0" applyNumberFormat="1" applyFont="1" applyFill="1" applyAlignment="1">
      <alignment horizontal="left" vertical="center" wrapText="1"/>
    </xf>
    <xf numFmtId="179" fontId="6" fillId="0" borderId="0" xfId="0" applyNumberFormat="1" applyFont="1" applyFill="1" applyAlignment="1">
      <alignment horizontal="left" vertical="center"/>
    </xf>
    <xf numFmtId="179" fontId="6" fillId="0" borderId="2" xfId="0" applyNumberFormat="1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left" vertical="distributed" wrapText="1"/>
    </xf>
    <xf numFmtId="179" fontId="13" fillId="0" borderId="0" xfId="0" applyNumberFormat="1" applyFont="1" applyAlignment="1">
      <alignment horizontal="left" vertical="center"/>
    </xf>
    <xf numFmtId="0" fontId="13" fillId="0" borderId="0" xfId="0" applyFont="1" applyFill="1" applyBorder="1" applyAlignment="1">
      <alignment horizontal="left" vertical="distributed" wrapText="1"/>
    </xf>
    <xf numFmtId="0" fontId="13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49" fontId="6" fillId="0" borderId="0" xfId="0" applyNumberFormat="1" applyFont="1" applyFill="1" applyAlignment="1">
      <alignment horizontal="left" vertical="center"/>
    </xf>
    <xf numFmtId="0" fontId="6" fillId="0" borderId="0" xfId="0" applyNumberFormat="1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left" vertical="center"/>
    </xf>
    <xf numFmtId="178" fontId="9" fillId="0" borderId="1" xfId="0" applyNumberFormat="1" applyFont="1" applyFill="1" applyBorder="1" applyAlignment="1">
      <alignment horizontal="left" vertical="center" wrapText="1"/>
    </xf>
    <xf numFmtId="178" fontId="16" fillId="0" borderId="1" xfId="0" applyNumberFormat="1" applyFont="1" applyFill="1" applyBorder="1" applyAlignment="1">
      <alignment horizontal="left" vertical="center" wrapText="1"/>
    </xf>
    <xf numFmtId="178" fontId="6" fillId="0" borderId="0" xfId="0" applyNumberFormat="1" applyFont="1" applyFill="1" applyBorder="1" applyAlignment="1">
      <alignment horizontal="left" vertical="center"/>
    </xf>
    <xf numFmtId="178" fontId="17" fillId="0" borderId="0" xfId="0" applyNumberFormat="1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/>
    </xf>
    <xf numFmtId="178" fontId="6" fillId="0" borderId="2" xfId="0" applyNumberFormat="1" applyFont="1" applyFill="1" applyBorder="1" applyAlignment="1">
      <alignment horizontal="left" vertical="center"/>
    </xf>
    <xf numFmtId="178" fontId="17" fillId="0" borderId="2" xfId="0" applyNumberFormat="1" applyFont="1" applyFill="1" applyBorder="1" applyAlignment="1">
      <alignment horizontal="left" vertical="center"/>
    </xf>
    <xf numFmtId="178" fontId="11" fillId="0" borderId="2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0" fontId="19" fillId="0" borderId="0" xfId="0" applyFont="1" applyFill="1" applyAlignment="1">
      <alignment horizontal="left" vertical="distributed" wrapText="1"/>
    </xf>
    <xf numFmtId="0" fontId="19" fillId="0" borderId="0" xfId="0" applyFont="1" applyFill="1" applyAlignment="1">
      <alignment horizontal="left" vertical="center"/>
    </xf>
    <xf numFmtId="177" fontId="19" fillId="0" borderId="0" xfId="0" applyNumberFormat="1" applyFont="1" applyFill="1" applyAlignment="1">
      <alignment horizontal="left" vertical="center" wrapText="1"/>
    </xf>
    <xf numFmtId="179" fontId="19" fillId="0" borderId="0" xfId="0" applyNumberFormat="1" applyFont="1" applyFill="1" applyAlignment="1">
      <alignment horizontal="left" vertical="center" wrapText="1"/>
    </xf>
    <xf numFmtId="176" fontId="19" fillId="0" borderId="0" xfId="0" applyNumberFormat="1" applyFont="1" applyFill="1" applyAlignment="1">
      <alignment horizontal="left" vertical="center" wrapText="1"/>
    </xf>
    <xf numFmtId="177" fontId="19" fillId="0" borderId="0" xfId="0" applyNumberFormat="1" applyFont="1" applyFill="1" applyAlignment="1">
      <alignment horizontal="left" vertical="center"/>
    </xf>
    <xf numFmtId="179" fontId="19" fillId="0" borderId="0" xfId="0" applyNumberFormat="1" applyFont="1" applyFill="1" applyAlignment="1">
      <alignment horizontal="left" vertical="center"/>
    </xf>
    <xf numFmtId="176" fontId="19" fillId="0" borderId="0" xfId="0" applyNumberFormat="1" applyFont="1" applyBorder="1" applyAlignment="1">
      <alignment horizontal="center" vertical="center"/>
    </xf>
    <xf numFmtId="176" fontId="19" fillId="0" borderId="0" xfId="0" applyNumberFormat="1" applyFont="1" applyBorder="1" applyAlignment="1">
      <alignment horizontal="left" vertical="center"/>
    </xf>
    <xf numFmtId="0" fontId="19" fillId="0" borderId="0" xfId="0" applyFont="1" applyBorder="1" applyAlignment="1">
      <alignment horizontal="left" vertical="distributed"/>
    </xf>
    <xf numFmtId="0" fontId="20" fillId="0" borderId="0" xfId="0" applyFont="1" applyFill="1" applyAlignment="1">
      <alignment horizontal="left" vertical="center" wrapText="1"/>
    </xf>
    <xf numFmtId="179" fontId="20" fillId="0" borderId="0" xfId="0" applyNumberFormat="1" applyFont="1" applyAlignment="1">
      <alignment horizontal="left" vertical="center"/>
    </xf>
    <xf numFmtId="176" fontId="19" fillId="0" borderId="0" xfId="0" applyNumberFormat="1" applyFont="1" applyAlignment="1">
      <alignment horizontal="left" vertical="center"/>
    </xf>
    <xf numFmtId="0" fontId="19" fillId="0" borderId="0" xfId="0" applyNumberFormat="1" applyFont="1" applyAlignment="1">
      <alignment horizontal="left"/>
    </xf>
    <xf numFmtId="177" fontId="19" fillId="0" borderId="0" xfId="0" applyNumberFormat="1" applyFont="1" applyAlignment="1">
      <alignment horizontal="left"/>
    </xf>
    <xf numFmtId="0" fontId="11" fillId="0" borderId="0" xfId="0" applyFont="1" applyFill="1" applyBorder="1" applyAlignment="1">
      <alignment horizontal="left"/>
    </xf>
    <xf numFmtId="178" fontId="11" fillId="0" borderId="0" xfId="0" applyNumberFormat="1" applyFont="1" applyFill="1" applyBorder="1" applyAlignment="1">
      <alignment horizontal="left"/>
    </xf>
    <xf numFmtId="0" fontId="21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/>
    </xf>
    <xf numFmtId="0" fontId="2" fillId="0" borderId="0" xfId="0" applyFont="1" applyFill="1" applyAlignment="1">
      <alignment horizontal="center" vertical="center" textRotation="90"/>
    </xf>
    <xf numFmtId="0" fontId="2" fillId="0" borderId="2" xfId="0" applyFont="1" applyFill="1" applyBorder="1" applyAlignment="1">
      <alignment horizontal="center" vertical="center" textRotation="90"/>
    </xf>
    <xf numFmtId="0" fontId="2" fillId="0" borderId="0" xfId="0" applyFont="1" applyFill="1" applyBorder="1" applyAlignment="1">
      <alignment horizontal="center" vertical="center" textRotation="90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 wrapText="1" indent="1"/>
    </xf>
    <xf numFmtId="0" fontId="13" fillId="0" borderId="0" xfId="0" applyFont="1" applyAlignment="1">
      <alignment horizontal="left" vertical="center" wrapText="1" indent="1"/>
    </xf>
    <xf numFmtId="178" fontId="2" fillId="0" borderId="0" xfId="0" applyNumberFormat="1" applyFont="1" applyFill="1">
      <alignment vertical="center"/>
    </xf>
    <xf numFmtId="178" fontId="3" fillId="0" borderId="0" xfId="0" applyNumberFormat="1" applyFont="1" applyFill="1" applyBorder="1" applyAlignment="1"/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"/>
  <sheetViews>
    <sheetView tabSelected="1" zoomScale="110" zoomScaleNormal="110" workbookViewId="0">
      <pane ySplit="3" topLeftCell="A4" activePane="bottomLeft" state="frozen"/>
      <selection pane="bottomLeft" activeCell="X2" sqref="X2"/>
    </sheetView>
  </sheetViews>
  <sheetFormatPr defaultColWidth="9" defaultRowHeight="14"/>
  <cols>
    <col min="1" max="1" width="3.7265625" style="2" customWidth="1"/>
    <col min="2" max="2" width="9.54296875" style="2" customWidth="1"/>
    <col min="3" max="3" width="3.6328125" style="47" customWidth="1"/>
    <col min="4" max="4" width="3.54296875" style="47" customWidth="1"/>
    <col min="5" max="5" width="4.453125" style="2" customWidth="1"/>
    <col min="6" max="6" width="4.6328125" style="23" customWidth="1"/>
    <col min="7" max="7" width="4.81640625" style="2" customWidth="1"/>
    <col min="8" max="8" width="5.90625" style="2" customWidth="1"/>
    <col min="9" max="18" width="4.90625" style="2" customWidth="1"/>
    <col min="19" max="19" width="4.453125" style="1" customWidth="1"/>
    <col min="20" max="16384" width="9" style="1"/>
  </cols>
  <sheetData>
    <row r="1" spans="1:19" ht="29" customHeight="1">
      <c r="A1" s="78" t="s">
        <v>90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</row>
    <row r="2" spans="1:19" ht="12" customHeight="1">
      <c r="A2" s="50">
        <v>1</v>
      </c>
      <c r="B2" s="50">
        <v>2</v>
      </c>
      <c r="C2" s="50">
        <v>3</v>
      </c>
      <c r="D2" s="50">
        <v>4</v>
      </c>
      <c r="E2" s="50">
        <v>5</v>
      </c>
      <c r="F2" s="50">
        <v>6</v>
      </c>
      <c r="G2" s="50">
        <v>7</v>
      </c>
      <c r="H2" s="50">
        <v>8</v>
      </c>
      <c r="I2" s="50">
        <v>9</v>
      </c>
      <c r="J2" s="50">
        <v>10</v>
      </c>
      <c r="K2" s="50">
        <v>11</v>
      </c>
      <c r="L2" s="50">
        <v>12</v>
      </c>
      <c r="M2" s="50">
        <v>13</v>
      </c>
      <c r="N2" s="50">
        <v>14</v>
      </c>
      <c r="O2" s="50">
        <v>15</v>
      </c>
      <c r="P2" s="50">
        <v>16</v>
      </c>
      <c r="Q2" s="50">
        <v>17</v>
      </c>
      <c r="R2" s="50">
        <v>18</v>
      </c>
    </row>
    <row r="3" spans="1:19" ht="23" customHeight="1">
      <c r="A3" s="6" t="s">
        <v>51</v>
      </c>
      <c r="B3" s="6" t="s">
        <v>48</v>
      </c>
      <c r="C3" s="42" t="s">
        <v>67</v>
      </c>
      <c r="D3" s="42" t="s">
        <v>98</v>
      </c>
      <c r="E3" s="6" t="s">
        <v>65</v>
      </c>
      <c r="F3" s="41" t="s">
        <v>66</v>
      </c>
      <c r="G3" s="7" t="s">
        <v>49</v>
      </c>
      <c r="H3" s="7" t="s">
        <v>101</v>
      </c>
      <c r="I3" s="6" t="s">
        <v>102</v>
      </c>
      <c r="J3" s="6" t="s">
        <v>59</v>
      </c>
      <c r="K3" s="51" t="s">
        <v>60</v>
      </c>
      <c r="L3" s="51" t="s">
        <v>61</v>
      </c>
      <c r="M3" s="51" t="s">
        <v>82</v>
      </c>
      <c r="N3" s="51" t="s">
        <v>62</v>
      </c>
      <c r="O3" s="52" t="s">
        <v>63</v>
      </c>
      <c r="P3" s="52" t="s">
        <v>63</v>
      </c>
      <c r="Q3" s="52" t="s">
        <v>63</v>
      </c>
      <c r="R3" s="53" t="s">
        <v>64</v>
      </c>
    </row>
    <row r="4" spans="1:19" s="3" customFormat="1" ht="9.5" customHeight="1">
      <c r="A4" s="79" t="s">
        <v>50</v>
      </c>
      <c r="B4" s="8" t="s">
        <v>0</v>
      </c>
      <c r="C4" s="43">
        <v>170</v>
      </c>
      <c r="D4" s="43">
        <v>30</v>
      </c>
      <c r="E4" s="9">
        <v>4.5</v>
      </c>
      <c r="F4" s="44">
        <v>198.78</v>
      </c>
      <c r="G4" s="10">
        <v>-7.9329999999999998</v>
      </c>
      <c r="H4" s="11">
        <v>-12.646000000000001</v>
      </c>
      <c r="I4" s="12">
        <v>-12.81</v>
      </c>
      <c r="J4" s="11">
        <v>-7.81</v>
      </c>
      <c r="K4" s="11">
        <f>-8.98+J4</f>
        <v>-16.79</v>
      </c>
      <c r="L4" s="11">
        <f>(J4+1000)/((11.98-0.12*25)/1000+1)-1000</f>
        <v>-16.640567702035696</v>
      </c>
      <c r="M4" s="11">
        <v>-26.93</v>
      </c>
      <c r="N4" s="11">
        <f>(M4+18.67)/1.1</f>
        <v>-7.509090909090907</v>
      </c>
      <c r="O4" s="54">
        <f>2500*(K4-1.0044*(M4)-4.4)/(-6.5-K4)</f>
        <v>1423.3459669582119</v>
      </c>
      <c r="P4" s="54">
        <f>2500*(L4-1.0044*(M4)-4.4)/(N4-L4)</f>
        <v>1644.8391739346528</v>
      </c>
      <c r="Q4" s="54">
        <f>2000*(K4-1.0044*(M4)-4.4)/(N4-K4)</f>
        <v>1262.4823587031051</v>
      </c>
      <c r="R4" s="55">
        <f>2000*(L4-1.0044*M4-4.4)/(N4-L4)</f>
        <v>1315.8713391477222</v>
      </c>
      <c r="S4" s="87"/>
    </row>
    <row r="5" spans="1:19" s="3" customFormat="1" ht="9.5" customHeight="1">
      <c r="A5" s="80"/>
      <c r="B5" s="8" t="s">
        <v>1</v>
      </c>
      <c r="C5" s="23"/>
      <c r="D5" s="23"/>
      <c r="E5" s="9"/>
      <c r="F5" s="39"/>
      <c r="G5" s="10">
        <v>-7.6959999999999997</v>
      </c>
      <c r="H5" s="12">
        <v>-12.971</v>
      </c>
      <c r="I5" s="12"/>
      <c r="J5" s="56"/>
      <c r="K5" s="11"/>
      <c r="L5" s="11"/>
      <c r="M5" s="11"/>
      <c r="N5" s="11"/>
      <c r="O5" s="54"/>
      <c r="P5" s="54"/>
      <c r="Q5" s="54"/>
      <c r="R5" s="55"/>
      <c r="S5" s="87"/>
    </row>
    <row r="6" spans="1:19" s="3" customFormat="1" ht="9.5" customHeight="1">
      <c r="A6" s="80"/>
      <c r="B6" s="13" t="s">
        <v>46</v>
      </c>
      <c r="C6" s="23">
        <v>120</v>
      </c>
      <c r="D6" s="23">
        <v>100</v>
      </c>
      <c r="E6" s="14">
        <v>6.5</v>
      </c>
      <c r="F6" s="44">
        <v>198.55</v>
      </c>
      <c r="G6" s="15">
        <v>-7.8680000000000003</v>
      </c>
      <c r="H6" s="15">
        <v>-12.981142857142856</v>
      </c>
      <c r="I6" s="12">
        <v>-12.6</v>
      </c>
      <c r="J6" s="12">
        <v>-8.1</v>
      </c>
      <c r="K6" s="11">
        <f t="shared" ref="K6:K58" si="0">-8.98+J6</f>
        <v>-17.079999999999998</v>
      </c>
      <c r="L6" s="11">
        <f t="shared" ref="L6:L19" si="1">(J6+1000)/((11.98-0.12*25)/1000+1)-1000</f>
        <v>-16.927986679617106</v>
      </c>
      <c r="M6" s="11">
        <v>-26.97</v>
      </c>
      <c r="N6" s="11">
        <f t="shared" ref="N6:N58" si="2">(M6+18.67)/1.1</f>
        <v>-7.5454545454545423</v>
      </c>
      <c r="O6" s="54">
        <f t="shared" ref="O6:O56" si="3">2500*(K6-1.0044*(M6)-4.4)/(-6.5-K6)</f>
        <v>1325.2996219281665</v>
      </c>
      <c r="P6" s="54">
        <f t="shared" ref="P6:P26" si="4">2500*(L6-1.0044*(M6)-4.4)/(N6-L6)</f>
        <v>1534.9484654062048</v>
      </c>
      <c r="Q6" s="54">
        <f t="shared" ref="Q6:Q26" si="5">2000*(K6-1.0044*(M6)-4.4)/(N6-K6)</f>
        <v>1176.4940503432492</v>
      </c>
      <c r="R6" s="55">
        <f>2000*(L6-1.0044*M6-4.4)/(N6-L6)</f>
        <v>1227.9587723249638</v>
      </c>
      <c r="S6" s="87"/>
    </row>
    <row r="7" spans="1:19" s="3" customFormat="1" ht="9.5" customHeight="1">
      <c r="A7" s="80"/>
      <c r="B7" s="13" t="s">
        <v>47</v>
      </c>
      <c r="C7" s="23"/>
      <c r="D7" s="23"/>
      <c r="E7" s="14"/>
      <c r="F7" s="39"/>
      <c r="G7" s="15">
        <v>-8.2365714285714269</v>
      </c>
      <c r="H7" s="15">
        <v>-12.308999999999999</v>
      </c>
      <c r="I7" s="12"/>
      <c r="J7" s="12"/>
      <c r="K7" s="11"/>
      <c r="L7" s="11"/>
      <c r="M7" s="11"/>
      <c r="N7" s="11"/>
      <c r="O7" s="54"/>
      <c r="P7" s="54"/>
      <c r="Q7" s="54"/>
      <c r="R7" s="55"/>
      <c r="S7" s="87"/>
    </row>
    <row r="8" spans="1:19" s="3" customFormat="1" ht="9.5" customHeight="1">
      <c r="A8" s="80"/>
      <c r="B8" s="13" t="s">
        <v>28</v>
      </c>
      <c r="C8" s="23">
        <v>30</v>
      </c>
      <c r="D8" s="23">
        <v>25</v>
      </c>
      <c r="E8" s="14">
        <v>7.3</v>
      </c>
      <c r="F8" s="44">
        <v>198.45</v>
      </c>
      <c r="G8" s="15">
        <v>-7.7109999999999994</v>
      </c>
      <c r="H8" s="15">
        <v>-12.614714285714285</v>
      </c>
      <c r="I8" s="12">
        <v>-12.8</v>
      </c>
      <c r="J8" s="12">
        <v>-7.8</v>
      </c>
      <c r="K8" s="11">
        <f t="shared" si="0"/>
        <v>-16.78</v>
      </c>
      <c r="L8" s="11">
        <f t="shared" si="1"/>
        <v>-16.630656702808665</v>
      </c>
      <c r="M8" s="11">
        <v>-27.18</v>
      </c>
      <c r="N8" s="11">
        <f t="shared" si="2"/>
        <v>-7.7363636363636337</v>
      </c>
      <c r="O8" s="54">
        <f t="shared" si="3"/>
        <v>1488.2276264591428</v>
      </c>
      <c r="P8" s="54">
        <f t="shared" si="4"/>
        <v>1762.0667686456643</v>
      </c>
      <c r="Q8" s="54">
        <f t="shared" si="5"/>
        <v>1353.3476477683942</v>
      </c>
      <c r="R8" s="55">
        <f>2000*(L8-1.0044*M8-4.4)/(N8-L8)</f>
        <v>1409.6534149165313</v>
      </c>
      <c r="S8" s="87"/>
    </row>
    <row r="9" spans="1:19" s="3" customFormat="1" ht="9.5" customHeight="1">
      <c r="A9" s="80"/>
      <c r="B9" s="13" t="s">
        <v>29</v>
      </c>
      <c r="C9" s="23"/>
      <c r="D9" s="23"/>
      <c r="E9" s="14"/>
      <c r="F9" s="39"/>
      <c r="G9" s="15">
        <v>-7.8074285714285718</v>
      </c>
      <c r="H9" s="15">
        <v>-13.080285714285713</v>
      </c>
      <c r="I9" s="12"/>
      <c r="J9" s="12"/>
      <c r="K9" s="11"/>
      <c r="L9" s="11"/>
      <c r="M9" s="11"/>
      <c r="N9" s="11"/>
      <c r="O9" s="54"/>
      <c r="P9" s="54"/>
      <c r="Q9" s="54"/>
      <c r="R9" s="55"/>
      <c r="S9" s="87"/>
    </row>
    <row r="10" spans="1:19" s="3" customFormat="1" ht="9.5" customHeight="1">
      <c r="A10" s="80"/>
      <c r="B10" s="8" t="s">
        <v>2</v>
      </c>
      <c r="C10" s="43">
        <v>90</v>
      </c>
      <c r="D10" s="43">
        <v>60</v>
      </c>
      <c r="E10" s="9">
        <v>9.8000000000000007</v>
      </c>
      <c r="F10" s="44">
        <v>198.16</v>
      </c>
      <c r="G10" s="10">
        <v>-7.5010000000000003</v>
      </c>
      <c r="H10" s="11">
        <v>-13.216000000000001</v>
      </c>
      <c r="I10" s="12">
        <v>-12.95</v>
      </c>
      <c r="J10" s="12">
        <v>-7.37</v>
      </c>
      <c r="K10" s="11">
        <f t="shared" si="0"/>
        <v>-16.350000000000001</v>
      </c>
      <c r="L10" s="11">
        <f t="shared" si="1"/>
        <v>-16.204483736050292</v>
      </c>
      <c r="M10" s="11">
        <v>-27.62</v>
      </c>
      <c r="N10" s="11">
        <f t="shared" si="2"/>
        <v>-8.1363636363636349</v>
      </c>
      <c r="O10" s="54">
        <f t="shared" si="3"/>
        <v>1774.4994923857857</v>
      </c>
      <c r="P10" s="54">
        <f t="shared" si="4"/>
        <v>2211.4954214138706</v>
      </c>
      <c r="Q10" s="54">
        <f t="shared" si="5"/>
        <v>1702.4196568898715</v>
      </c>
      <c r="R10" s="55">
        <f>2000*(L10-1.0044*M10-4.4)/(N10-L10)</f>
        <v>1769.1963371310965</v>
      </c>
      <c r="S10" s="87"/>
    </row>
    <row r="11" spans="1:19" s="3" customFormat="1" ht="9.5" customHeight="1">
      <c r="A11" s="80"/>
      <c r="B11" s="8" t="s">
        <v>3</v>
      </c>
      <c r="C11" s="23"/>
      <c r="D11" s="23"/>
      <c r="E11" s="9"/>
      <c r="F11" s="39"/>
      <c r="G11" s="10">
        <v>-7.24</v>
      </c>
      <c r="H11" s="12">
        <v>-12.68</v>
      </c>
      <c r="I11" s="12"/>
      <c r="J11" s="12"/>
      <c r="K11" s="11"/>
      <c r="L11" s="11"/>
      <c r="M11" s="11"/>
      <c r="N11" s="11"/>
      <c r="O11" s="54"/>
      <c r="P11" s="54"/>
      <c r="Q11" s="54"/>
      <c r="R11" s="55"/>
      <c r="S11" s="87"/>
    </row>
    <row r="12" spans="1:19" s="3" customFormat="1" ht="9.5" customHeight="1">
      <c r="A12" s="80"/>
      <c r="B12" s="13" t="s">
        <v>30</v>
      </c>
      <c r="C12" s="23">
        <v>120</v>
      </c>
      <c r="D12" s="23">
        <v>100</v>
      </c>
      <c r="E12" s="14">
        <v>12.7</v>
      </c>
      <c r="F12" s="44">
        <v>197.83</v>
      </c>
      <c r="G12" s="15">
        <v>-7.4122857142857157</v>
      </c>
      <c r="H12" s="15">
        <v>-13.263285714285713</v>
      </c>
      <c r="I12" s="12">
        <v>-13.1</v>
      </c>
      <c r="J12" s="12">
        <v>-7.4</v>
      </c>
      <c r="K12" s="11">
        <f t="shared" si="0"/>
        <v>-16.380000000000003</v>
      </c>
      <c r="L12" s="11">
        <f t="shared" si="1"/>
        <v>-16.234216733731046</v>
      </c>
      <c r="M12" s="11">
        <v>-27.52</v>
      </c>
      <c r="N12" s="11">
        <f t="shared" si="2"/>
        <v>-8.0454545454545432</v>
      </c>
      <c r="O12" s="54">
        <f t="shared" si="3"/>
        <v>1736.1052631578937</v>
      </c>
      <c r="P12" s="54">
        <f t="shared" si="4"/>
        <v>2139.1729009728688</v>
      </c>
      <c r="Q12" s="54">
        <f t="shared" si="5"/>
        <v>1646.4216404886545</v>
      </c>
      <c r="R12" s="55">
        <f>2000*(L12-1.0044*M12-4.4)/(N12-L12)</f>
        <v>1711.3383207782952</v>
      </c>
      <c r="S12" s="87"/>
    </row>
    <row r="13" spans="1:19" s="3" customFormat="1" ht="9.5" customHeight="1">
      <c r="A13" s="80"/>
      <c r="B13" s="13" t="s">
        <v>31</v>
      </c>
      <c r="C13" s="23"/>
      <c r="D13" s="23"/>
      <c r="E13" s="14"/>
      <c r="F13" s="39"/>
      <c r="G13" s="15">
        <v>-7.3972857142857134</v>
      </c>
      <c r="H13" s="15">
        <v>-12.860999999999999</v>
      </c>
      <c r="I13" s="12"/>
      <c r="J13" s="12"/>
      <c r="K13" s="11"/>
      <c r="L13" s="11"/>
      <c r="M13" s="11"/>
      <c r="N13" s="11"/>
      <c r="O13" s="54"/>
      <c r="P13" s="54"/>
      <c r="Q13" s="54"/>
      <c r="R13" s="55"/>
      <c r="S13" s="87"/>
    </row>
    <row r="14" spans="1:19" s="3" customFormat="1" ht="9.5" customHeight="1">
      <c r="A14" s="80"/>
      <c r="B14" s="8" t="s">
        <v>4</v>
      </c>
      <c r="C14" s="43">
        <v>76</v>
      </c>
      <c r="D14" s="43">
        <v>56</v>
      </c>
      <c r="E14" s="9">
        <v>16.3</v>
      </c>
      <c r="F14" s="44">
        <v>197.41</v>
      </c>
      <c r="G14" s="10">
        <v>-6.8860000000000001</v>
      </c>
      <c r="H14" s="11">
        <v>-10.603</v>
      </c>
      <c r="I14" s="12">
        <v>-11.31</v>
      </c>
      <c r="J14" s="12">
        <v>-6.9</v>
      </c>
      <c r="K14" s="11">
        <f t="shared" si="0"/>
        <v>-15.88</v>
      </c>
      <c r="L14" s="11">
        <f t="shared" si="1"/>
        <v>-15.738666772383908</v>
      </c>
      <c r="M14" s="11">
        <v>-27.37</v>
      </c>
      <c r="N14" s="11">
        <f t="shared" si="2"/>
        <v>-7.9090909090909074</v>
      </c>
      <c r="O14" s="54">
        <f t="shared" si="3"/>
        <v>1921.7558635394455</v>
      </c>
      <c r="P14" s="54">
        <f t="shared" si="4"/>
        <v>2347.4327843488236</v>
      </c>
      <c r="Q14" s="54">
        <f t="shared" si="5"/>
        <v>1809.185857664233</v>
      </c>
      <c r="R14" s="55">
        <f>2000*(L14-1.0044*M14-4.4)/(N14-L14)</f>
        <v>1877.9462274790587</v>
      </c>
      <c r="S14" s="87"/>
    </row>
    <row r="15" spans="1:19" s="3" customFormat="1" ht="9.5" customHeight="1">
      <c r="A15" s="80"/>
      <c r="B15" s="8" t="s">
        <v>5</v>
      </c>
      <c r="C15" s="23"/>
      <c r="D15" s="23"/>
      <c r="E15" s="9"/>
      <c r="F15" s="38"/>
      <c r="G15" s="10">
        <v>-6.9050000000000002</v>
      </c>
      <c r="H15" s="12">
        <v>-12.016999999999999</v>
      </c>
      <c r="I15" s="12"/>
      <c r="J15" s="12"/>
      <c r="K15" s="11"/>
      <c r="L15" s="11"/>
      <c r="M15" s="11"/>
      <c r="N15" s="11"/>
      <c r="O15" s="54"/>
      <c r="P15" s="54"/>
      <c r="Q15" s="54"/>
      <c r="R15" s="55"/>
      <c r="S15" s="87"/>
    </row>
    <row r="16" spans="1:19" s="3" customFormat="1" ht="9.5" customHeight="1">
      <c r="A16" s="80"/>
      <c r="B16" s="8" t="s">
        <v>6</v>
      </c>
      <c r="C16" s="43">
        <v>70</v>
      </c>
      <c r="D16" s="43">
        <v>40</v>
      </c>
      <c r="E16" s="9">
        <v>31.7</v>
      </c>
      <c r="F16" s="44">
        <v>195.63</v>
      </c>
      <c r="G16" s="10">
        <v>-6.67</v>
      </c>
      <c r="H16" s="11">
        <v>-11.463000000000001</v>
      </c>
      <c r="I16" s="12">
        <v>-12.02</v>
      </c>
      <c r="J16" s="12">
        <v>-6.27</v>
      </c>
      <c r="K16" s="11">
        <f t="shared" si="0"/>
        <v>-15.25</v>
      </c>
      <c r="L16" s="11">
        <f t="shared" si="1"/>
        <v>-15.114273821086613</v>
      </c>
      <c r="M16" s="11">
        <v>-26.7</v>
      </c>
      <c r="N16" s="11">
        <f t="shared" si="2"/>
        <v>-7.2999999999999972</v>
      </c>
      <c r="O16" s="54">
        <f t="shared" si="3"/>
        <v>2047.8514285714282</v>
      </c>
      <c r="P16" s="54">
        <f t="shared" si="4"/>
        <v>2336.4954780589701</v>
      </c>
      <c r="Q16" s="54">
        <f t="shared" si="5"/>
        <v>1803.1396226415086</v>
      </c>
      <c r="R16" s="55">
        <f t="shared" ref="R16:R58" si="6">2000*(L16-1.0044*M16-4.4)/(N16-L16)</f>
        <v>1869.1963824471761</v>
      </c>
      <c r="S16" s="87"/>
    </row>
    <row r="17" spans="1:19" s="3" customFormat="1" ht="9.5" customHeight="1">
      <c r="A17" s="80"/>
      <c r="B17" s="8" t="s">
        <v>7</v>
      </c>
      <c r="C17" s="23"/>
      <c r="D17" s="23"/>
      <c r="E17" s="9"/>
      <c r="F17" s="38"/>
      <c r="G17" s="10">
        <v>-5.8680000000000003</v>
      </c>
      <c r="H17" s="12">
        <v>-12.585000000000001</v>
      </c>
      <c r="I17" s="12"/>
      <c r="J17" s="12"/>
      <c r="K17" s="11"/>
      <c r="L17" s="11"/>
      <c r="M17" s="11"/>
      <c r="N17" s="11"/>
      <c r="O17" s="54"/>
      <c r="P17" s="54"/>
      <c r="Q17" s="54"/>
      <c r="R17" s="55"/>
      <c r="S17" s="87"/>
    </row>
    <row r="18" spans="1:19" s="3" customFormat="1" ht="9.5" hidden="1" customHeight="1">
      <c r="A18" s="80"/>
      <c r="B18" s="61" t="s">
        <v>73</v>
      </c>
      <c r="C18" s="62"/>
      <c r="D18" s="62"/>
      <c r="E18" s="63"/>
      <c r="F18" s="64"/>
      <c r="G18" s="65">
        <v>-8.0889999999999986</v>
      </c>
      <c r="H18" s="65">
        <v>-13.475</v>
      </c>
      <c r="I18" s="12"/>
      <c r="J18" s="12"/>
      <c r="K18" s="11"/>
      <c r="L18" s="11"/>
      <c r="M18" s="11"/>
      <c r="N18" s="11"/>
      <c r="O18" s="54"/>
      <c r="P18" s="54"/>
      <c r="Q18" s="54"/>
      <c r="R18" s="55"/>
      <c r="S18" s="87"/>
    </row>
    <row r="19" spans="1:19" s="3" customFormat="1" ht="9.5" customHeight="1">
      <c r="A19" s="80"/>
      <c r="B19" s="8" t="s">
        <v>8</v>
      </c>
      <c r="C19" s="43">
        <v>45</v>
      </c>
      <c r="D19" s="43">
        <v>10</v>
      </c>
      <c r="E19" s="9">
        <v>39.6</v>
      </c>
      <c r="F19" s="44">
        <v>194.71</v>
      </c>
      <c r="G19" s="10">
        <v>-6.11</v>
      </c>
      <c r="H19" s="12">
        <v>-11.065</v>
      </c>
      <c r="I19" s="12">
        <v>-11.35</v>
      </c>
      <c r="J19" s="12">
        <v>-5.83</v>
      </c>
      <c r="K19" s="11">
        <f t="shared" si="0"/>
        <v>-14.81</v>
      </c>
      <c r="L19" s="11">
        <f t="shared" si="1"/>
        <v>-14.678189855101209</v>
      </c>
      <c r="M19" s="11">
        <v>-26.5</v>
      </c>
      <c r="N19" s="11">
        <f t="shared" si="2"/>
        <v>-7.1181818181818164</v>
      </c>
      <c r="O19" s="54">
        <f t="shared" si="3"/>
        <v>2228.2190132370629</v>
      </c>
      <c r="P19" s="54">
        <f t="shared" si="4"/>
        <v>2492.8578475329887</v>
      </c>
      <c r="Q19" s="54">
        <f t="shared" si="5"/>
        <v>1925.8385533624855</v>
      </c>
      <c r="R19" s="55">
        <f t="shared" si="6"/>
        <v>1994.2862780263908</v>
      </c>
      <c r="S19" s="87"/>
    </row>
    <row r="20" spans="1:19" s="3" customFormat="1" ht="9.5" customHeight="1">
      <c r="A20" s="80"/>
      <c r="B20" s="13" t="s">
        <v>32</v>
      </c>
      <c r="C20" s="23"/>
      <c r="D20" s="23"/>
      <c r="E20" s="14"/>
      <c r="F20" s="39"/>
      <c r="G20" s="15">
        <v>-5.5448571428571443</v>
      </c>
      <c r="H20" s="15">
        <v>-11.635142857142856</v>
      </c>
      <c r="I20" s="12"/>
      <c r="J20" s="12"/>
      <c r="K20" s="11"/>
      <c r="L20" s="11"/>
      <c r="M20" s="11"/>
      <c r="N20" s="11"/>
      <c r="O20" s="54"/>
      <c r="P20" s="54"/>
      <c r="Q20" s="54"/>
      <c r="R20" s="55"/>
      <c r="S20" s="87"/>
    </row>
    <row r="21" spans="1:19" s="3" customFormat="1" ht="9.5" hidden="1" customHeight="1">
      <c r="A21" s="80"/>
      <c r="B21" s="61" t="s">
        <v>74</v>
      </c>
      <c r="C21" s="62"/>
      <c r="D21" s="62"/>
      <c r="E21" s="66"/>
      <c r="F21" s="67"/>
      <c r="G21" s="68">
        <v>-8.0259999999999998</v>
      </c>
      <c r="H21" s="69">
        <v>-12.502000000000001</v>
      </c>
      <c r="I21" s="12"/>
      <c r="J21" s="12"/>
      <c r="K21" s="11"/>
      <c r="L21" s="11"/>
      <c r="M21" s="11"/>
      <c r="N21" s="11"/>
      <c r="O21" s="54"/>
      <c r="P21" s="54"/>
      <c r="Q21" s="54"/>
      <c r="R21" s="55"/>
      <c r="S21" s="87"/>
    </row>
    <row r="22" spans="1:19" s="3" customFormat="1" ht="9.5" customHeight="1">
      <c r="A22" s="80"/>
      <c r="B22" s="8" t="s">
        <v>9</v>
      </c>
      <c r="C22" s="43">
        <v>63</v>
      </c>
      <c r="D22" s="43">
        <v>45</v>
      </c>
      <c r="E22" s="9">
        <v>45.5</v>
      </c>
      <c r="F22" s="44">
        <v>194.03</v>
      </c>
      <c r="G22" s="10">
        <v>-5.0940000000000003</v>
      </c>
      <c r="H22" s="12">
        <v>-12.824999999999999</v>
      </c>
      <c r="I22" s="12">
        <v>-12.01</v>
      </c>
      <c r="J22" s="12">
        <v>-5.87</v>
      </c>
      <c r="K22" s="11">
        <f t="shared" si="0"/>
        <v>-14.850000000000001</v>
      </c>
      <c r="L22" s="11">
        <f t="shared" ref="L22" si="7">(J22+1000)/((11.98-0.12*25)/1000+1)-1000</f>
        <v>-14.717833852008994</v>
      </c>
      <c r="M22" s="11">
        <v>-26.05</v>
      </c>
      <c r="N22" s="11">
        <f t="shared" si="2"/>
        <v>-6.7090909090909072</v>
      </c>
      <c r="O22" s="54">
        <f t="shared" si="3"/>
        <v>2070.2455089820351</v>
      </c>
      <c r="P22" s="54">
        <f t="shared" si="4"/>
        <v>2199.716671585235</v>
      </c>
      <c r="Q22" s="54">
        <f t="shared" si="5"/>
        <v>1698.7341150195407</v>
      </c>
      <c r="R22" s="55">
        <f t="shared" si="6"/>
        <v>1759.773337268188</v>
      </c>
      <c r="S22" s="87"/>
    </row>
    <row r="23" spans="1:19" s="3" customFormat="1" ht="9.5" customHeight="1">
      <c r="A23" s="80"/>
      <c r="B23" s="13" t="s">
        <v>33</v>
      </c>
      <c r="C23" s="23"/>
      <c r="D23" s="23"/>
      <c r="E23" s="14"/>
      <c r="F23" s="39"/>
      <c r="G23" s="15">
        <v>-6.653428571428571</v>
      </c>
      <c r="H23" s="15">
        <v>-11.197428571428571</v>
      </c>
      <c r="I23" s="12"/>
      <c r="J23" s="12"/>
      <c r="K23" s="11"/>
      <c r="L23" s="11"/>
      <c r="M23" s="11"/>
      <c r="N23" s="11"/>
      <c r="O23" s="54"/>
      <c r="P23" s="54"/>
      <c r="Q23" s="54"/>
      <c r="R23" s="55"/>
      <c r="S23" s="87"/>
    </row>
    <row r="24" spans="1:19" s="3" customFormat="1" ht="9.5" customHeight="1">
      <c r="A24" s="80"/>
      <c r="B24" s="13" t="s">
        <v>34</v>
      </c>
      <c r="C24" s="23">
        <v>15</v>
      </c>
      <c r="D24" s="23">
        <v>12</v>
      </c>
      <c r="E24" s="14">
        <v>56.7</v>
      </c>
      <c r="F24" s="44">
        <v>192.73</v>
      </c>
      <c r="G24" s="15">
        <v>-6.5818571428571442</v>
      </c>
      <c r="H24" s="15">
        <v>-12.580857142857143</v>
      </c>
      <c r="I24" s="12">
        <v>-12.8</v>
      </c>
      <c r="J24" s="12">
        <v>-6.4</v>
      </c>
      <c r="K24" s="11">
        <f t="shared" si="0"/>
        <v>-15.38</v>
      </c>
      <c r="L24" s="11">
        <f t="shared" ref="L24" si="8">(J24+1000)/((11.98-0.12*25)/1000+1)-1000</f>
        <v>-15.243116811036884</v>
      </c>
      <c r="M24" s="11">
        <v>-26.03</v>
      </c>
      <c r="N24" s="11">
        <f t="shared" si="2"/>
        <v>-6.6909090909090896</v>
      </c>
      <c r="O24" s="54">
        <f t="shared" si="3"/>
        <v>1791.8164414414414</v>
      </c>
      <c r="P24" s="54">
        <f t="shared" si="4"/>
        <v>1900.5078576558378</v>
      </c>
      <c r="Q24" s="54">
        <f t="shared" si="5"/>
        <v>1464.9477296505543</v>
      </c>
      <c r="R24" s="55">
        <f t="shared" si="6"/>
        <v>1520.4062861246703</v>
      </c>
      <c r="S24" s="87"/>
    </row>
    <row r="25" spans="1:19" s="3" customFormat="1" ht="9.5" customHeight="1">
      <c r="A25" s="80"/>
      <c r="B25" s="13" t="s">
        <v>35</v>
      </c>
      <c r="C25" s="23"/>
      <c r="D25" s="23"/>
      <c r="E25" s="14"/>
      <c r="F25" s="39"/>
      <c r="G25" s="15">
        <v>-6.3155714285714293</v>
      </c>
      <c r="H25" s="15">
        <v>-13.016285714285715</v>
      </c>
      <c r="I25" s="12"/>
      <c r="J25" s="12"/>
      <c r="K25" s="11"/>
      <c r="L25" s="11"/>
      <c r="M25" s="11"/>
      <c r="N25" s="11"/>
      <c r="O25" s="54"/>
      <c r="P25" s="54"/>
      <c r="Q25" s="54"/>
      <c r="R25" s="55"/>
      <c r="S25" s="87"/>
    </row>
    <row r="26" spans="1:19" s="3" customFormat="1" ht="9.5" customHeight="1">
      <c r="A26" s="80"/>
      <c r="B26" s="16" t="s">
        <v>36</v>
      </c>
      <c r="C26" s="23">
        <v>20</v>
      </c>
      <c r="D26" s="23">
        <v>15</v>
      </c>
      <c r="E26" s="14">
        <v>69.8</v>
      </c>
      <c r="F26" s="44">
        <v>191.21</v>
      </c>
      <c r="G26" s="15">
        <v>-5.8634285714285719</v>
      </c>
      <c r="H26" s="15">
        <v>-12.478</v>
      </c>
      <c r="I26" s="12">
        <v>-12.8</v>
      </c>
      <c r="J26" s="12">
        <v>-6.1</v>
      </c>
      <c r="K26" s="11">
        <f t="shared" si="0"/>
        <v>-15.08</v>
      </c>
      <c r="L26" s="11">
        <f t="shared" ref="L26" si="9">(J26+1000)/((11.98-0.12*25)/1000+1)-1000</f>
        <v>-14.94578683422867</v>
      </c>
      <c r="M26" s="11">
        <v>-26.57</v>
      </c>
      <c r="N26" s="11">
        <f t="shared" si="2"/>
        <v>-7.1818181818181799</v>
      </c>
      <c r="O26" s="54">
        <f t="shared" si="3"/>
        <v>2099.9149184149182</v>
      </c>
      <c r="P26" s="54">
        <f t="shared" si="4"/>
        <v>2363.8429952612314</v>
      </c>
      <c r="Q26" s="54">
        <f t="shared" si="5"/>
        <v>1824.9536832412514</v>
      </c>
      <c r="R26" s="55">
        <f t="shared" si="6"/>
        <v>1891.0743962089853</v>
      </c>
      <c r="S26" s="87"/>
    </row>
    <row r="27" spans="1:19" s="3" customFormat="1" ht="9.5" customHeight="1">
      <c r="A27" s="81"/>
      <c r="B27" s="18" t="s">
        <v>37</v>
      </c>
      <c r="C27" s="21"/>
      <c r="D27" s="21"/>
      <c r="E27" s="19"/>
      <c r="F27" s="40"/>
      <c r="G27" s="20">
        <v>-6.394857142857143</v>
      </c>
      <c r="H27" s="20">
        <v>-13.193428571428571</v>
      </c>
      <c r="I27" s="31"/>
      <c r="J27" s="31"/>
      <c r="K27" s="31"/>
      <c r="L27" s="31"/>
      <c r="M27" s="31"/>
      <c r="N27" s="31"/>
      <c r="O27" s="57"/>
      <c r="P27" s="57"/>
      <c r="Q27" s="57"/>
      <c r="R27" s="58"/>
      <c r="S27" s="87"/>
    </row>
    <row r="28" spans="1:19" s="3" customFormat="1" ht="9.5" customHeight="1">
      <c r="A28" s="83" t="s">
        <v>54</v>
      </c>
      <c r="B28" s="8" t="s">
        <v>10</v>
      </c>
      <c r="C28" s="43">
        <v>50</v>
      </c>
      <c r="D28" s="43">
        <v>30</v>
      </c>
      <c r="E28" s="9">
        <v>84.7</v>
      </c>
      <c r="F28" s="44">
        <v>190.31</v>
      </c>
      <c r="G28" s="10">
        <v>-6.0640000000000001</v>
      </c>
      <c r="H28" s="11">
        <v>-12.406000000000001</v>
      </c>
      <c r="I28" s="12">
        <v>-12.89</v>
      </c>
      <c r="J28" s="12">
        <v>-6.11</v>
      </c>
      <c r="K28" s="11">
        <f t="shared" si="0"/>
        <v>-15.09</v>
      </c>
      <c r="L28" s="11">
        <f t="shared" ref="L28" si="10">(J28+1000)/((11.98-0.12*25)/1000+1)-1000</f>
        <v>-14.955697833455588</v>
      </c>
      <c r="M28" s="11">
        <v>-27.48</v>
      </c>
      <c r="N28" s="11">
        <f>(M28+18.67)/1.1</f>
        <v>-8.0090909090909079</v>
      </c>
      <c r="O28" s="54">
        <f t="shared" si="3"/>
        <v>2360.5681024447035</v>
      </c>
      <c r="P28" s="54">
        <f>2500*(L28-1.0044*(M28)-4.4)/(N28-L28)</f>
        <v>2967.3530747885598</v>
      </c>
      <c r="Q28" s="54">
        <f>2000*(K28-1.0044*(M28)-4.4)/(N28-K28)</f>
        <v>2290.923918346386</v>
      </c>
      <c r="R28" s="55">
        <f t="shared" si="6"/>
        <v>2373.8824598308474</v>
      </c>
      <c r="S28" s="87"/>
    </row>
    <row r="29" spans="1:19" s="3" customFormat="1" ht="9.5" customHeight="1">
      <c r="A29" s="84"/>
      <c r="B29" s="32" t="s">
        <v>11</v>
      </c>
      <c r="C29" s="21"/>
      <c r="D29" s="21"/>
      <c r="E29" s="33"/>
      <c r="F29" s="40"/>
      <c r="G29" s="34">
        <v>-6.1639999999999997</v>
      </c>
      <c r="H29" s="31">
        <v>-13.378</v>
      </c>
      <c r="I29" s="31"/>
      <c r="J29" s="31"/>
      <c r="K29" s="31"/>
      <c r="L29" s="31"/>
      <c r="M29" s="31"/>
      <c r="N29" s="31"/>
      <c r="O29" s="57"/>
      <c r="P29" s="57"/>
      <c r="Q29" s="57"/>
      <c r="R29" s="58"/>
      <c r="S29" s="87"/>
    </row>
    <row r="30" spans="1:19" s="3" customFormat="1" ht="9.5" customHeight="1">
      <c r="A30" s="79" t="s">
        <v>52</v>
      </c>
      <c r="B30" s="8" t="s">
        <v>12</v>
      </c>
      <c r="C30" s="45">
        <v>135</v>
      </c>
      <c r="D30" s="45">
        <v>35</v>
      </c>
      <c r="E30" s="9">
        <v>89.5</v>
      </c>
      <c r="F30" s="44">
        <v>190.06</v>
      </c>
      <c r="G30" s="10">
        <v>-6.726</v>
      </c>
      <c r="H30" s="11">
        <v>-13.209000000000001</v>
      </c>
      <c r="I30" s="12">
        <v>-12.91</v>
      </c>
      <c r="J30" s="12">
        <v>-7.18</v>
      </c>
      <c r="K30" s="11">
        <f t="shared" si="0"/>
        <v>-16.16</v>
      </c>
      <c r="L30" s="11">
        <f t="shared" ref="L30:L39" si="11">(J30+1000)/((11.98-0.12*25)/1000+1)-1000</f>
        <v>-16.016174750738287</v>
      </c>
      <c r="M30" s="11">
        <v>-27.39</v>
      </c>
      <c r="N30" s="11">
        <f t="shared" si="2"/>
        <v>-7.9272727272727259</v>
      </c>
      <c r="O30" s="54">
        <f t="shared" si="3"/>
        <v>1798.7877846790886</v>
      </c>
      <c r="P30" s="54">
        <f t="shared" ref="P30:P39" si="12">2500*(L30-1.0044*(M30)-4.4)/(N30-L30)</f>
        <v>2192.6156444599433</v>
      </c>
      <c r="Q30" s="54">
        <f t="shared" ref="Q30:Q39" si="13">2000*(K30-1.0044*(M30)-4.4)/(N30-K30)</f>
        <v>1688.5087455830383</v>
      </c>
      <c r="R30" s="55">
        <f t="shared" si="6"/>
        <v>1754.0925155679545</v>
      </c>
      <c r="S30" s="87"/>
    </row>
    <row r="31" spans="1:19" s="3" customFormat="1" ht="9.5" customHeight="1">
      <c r="A31" s="80"/>
      <c r="B31" s="8" t="s">
        <v>13</v>
      </c>
      <c r="C31" s="23"/>
      <c r="D31" s="23"/>
      <c r="E31" s="9"/>
      <c r="F31" s="39"/>
      <c r="G31" s="10">
        <v>-7.6390000000000002</v>
      </c>
      <c r="H31" s="12">
        <v>-12.605</v>
      </c>
      <c r="I31" s="12"/>
      <c r="J31" s="12"/>
      <c r="K31" s="11"/>
      <c r="L31" s="11"/>
      <c r="M31" s="11"/>
      <c r="N31" s="11"/>
      <c r="O31" s="54"/>
      <c r="P31" s="54"/>
      <c r="Q31" s="54"/>
      <c r="R31" s="55"/>
      <c r="S31" s="87"/>
    </row>
    <row r="32" spans="1:19" s="3" customFormat="1" ht="9.5" customHeight="1">
      <c r="A32" s="80"/>
      <c r="B32" s="8" t="s">
        <v>14</v>
      </c>
      <c r="C32" s="43">
        <v>50</v>
      </c>
      <c r="D32" s="43">
        <v>20</v>
      </c>
      <c r="E32" s="9">
        <v>94.4</v>
      </c>
      <c r="F32" s="44">
        <v>189.81</v>
      </c>
      <c r="G32" s="10">
        <v>-7.5410000000000004</v>
      </c>
      <c r="H32" s="11">
        <v>-13.506</v>
      </c>
      <c r="I32" s="12">
        <v>-12.17</v>
      </c>
      <c r="J32" s="12">
        <v>-7.86</v>
      </c>
      <c r="K32" s="11">
        <f t="shared" si="0"/>
        <v>-16.84</v>
      </c>
      <c r="L32" s="11">
        <f t="shared" si="11"/>
        <v>-16.690122698170399</v>
      </c>
      <c r="M32" s="11">
        <v>-27.08</v>
      </c>
      <c r="N32" s="11">
        <f t="shared" si="2"/>
        <v>-7.645454545454542</v>
      </c>
      <c r="O32" s="54">
        <f t="shared" si="3"/>
        <v>1440.80077369439</v>
      </c>
      <c r="P32" s="54">
        <f t="shared" si="12"/>
        <v>1688.5719848094236</v>
      </c>
      <c r="Q32" s="54">
        <f t="shared" si="13"/>
        <v>1296.236345659481</v>
      </c>
      <c r="R32" s="55">
        <f t="shared" si="6"/>
        <v>1350.8575878475388</v>
      </c>
      <c r="S32" s="87"/>
    </row>
    <row r="33" spans="1:19" s="3" customFormat="1" ht="9.5" customHeight="1">
      <c r="A33" s="80"/>
      <c r="B33" s="8" t="s">
        <v>15</v>
      </c>
      <c r="C33" s="23"/>
      <c r="D33" s="23"/>
      <c r="E33" s="9"/>
      <c r="F33" s="39"/>
      <c r="G33" s="10">
        <v>-8.5679999999999996</v>
      </c>
      <c r="H33" s="12">
        <v>-11.408999999999999</v>
      </c>
      <c r="I33" s="12"/>
      <c r="J33" s="12"/>
      <c r="K33" s="11"/>
      <c r="L33" s="11"/>
      <c r="M33" s="11"/>
      <c r="N33" s="11"/>
      <c r="O33" s="54"/>
      <c r="P33" s="54"/>
      <c r="Q33" s="54"/>
      <c r="R33" s="55"/>
      <c r="S33" s="87"/>
    </row>
    <row r="34" spans="1:19" s="3" customFormat="1" ht="9.5" customHeight="1">
      <c r="A34" s="80"/>
      <c r="B34" s="16" t="s">
        <v>38</v>
      </c>
      <c r="C34" s="23"/>
      <c r="D34" s="23"/>
      <c r="E34" s="14"/>
      <c r="F34" s="39"/>
      <c r="G34" s="15">
        <v>-7.467142857142858</v>
      </c>
      <c r="H34" s="15">
        <v>-11.601857142857142</v>
      </c>
      <c r="I34" s="12"/>
      <c r="J34" s="12"/>
      <c r="K34" s="11"/>
      <c r="L34" s="11"/>
      <c r="M34" s="11"/>
      <c r="N34" s="11"/>
      <c r="O34" s="54"/>
      <c r="P34" s="54"/>
      <c r="Q34" s="54"/>
      <c r="R34" s="55"/>
      <c r="S34" s="87"/>
    </row>
    <row r="35" spans="1:19" s="3" customFormat="1" ht="9.5" customHeight="1">
      <c r="A35" s="80"/>
      <c r="B35" s="13" t="s">
        <v>39</v>
      </c>
      <c r="C35" s="23">
        <v>70</v>
      </c>
      <c r="D35" s="23">
        <v>60</v>
      </c>
      <c r="E35" s="14">
        <v>106.7</v>
      </c>
      <c r="F35" s="44">
        <v>189.18</v>
      </c>
      <c r="G35" s="15">
        <v>-7.0665714285714287</v>
      </c>
      <c r="H35" s="15">
        <v>-12.630285714285716</v>
      </c>
      <c r="I35" s="12">
        <v>-12.6</v>
      </c>
      <c r="J35" s="12">
        <v>-7.1</v>
      </c>
      <c r="K35" s="11">
        <f t="shared" si="0"/>
        <v>-16.079999999999998</v>
      </c>
      <c r="L35" s="11">
        <f t="shared" si="11"/>
        <v>-15.936886756922831</v>
      </c>
      <c r="M35" s="11">
        <v>-26.35</v>
      </c>
      <c r="N35" s="11">
        <f t="shared" si="2"/>
        <v>-6.9818181818181806</v>
      </c>
      <c r="O35" s="54">
        <f t="shared" si="3"/>
        <v>1562.092901878915</v>
      </c>
      <c r="P35" s="54">
        <f t="shared" si="12"/>
        <v>1711.0570376077612</v>
      </c>
      <c r="Q35" s="54">
        <f t="shared" si="13"/>
        <v>1315.8541167066351</v>
      </c>
      <c r="R35" s="55">
        <f t="shared" si="6"/>
        <v>1368.845630086209</v>
      </c>
      <c r="S35" s="87"/>
    </row>
    <row r="36" spans="1:19" s="3" customFormat="1" ht="9.5" hidden="1" customHeight="1">
      <c r="A36" s="80"/>
      <c r="B36" s="74" t="s">
        <v>76</v>
      </c>
      <c r="C36" s="62"/>
      <c r="D36" s="62"/>
      <c r="E36" s="66"/>
      <c r="F36" s="72"/>
      <c r="G36" s="75">
        <v>-4.2747142857142864</v>
      </c>
      <c r="H36" s="75">
        <v>-6.7214285714285706</v>
      </c>
      <c r="I36" s="12"/>
      <c r="J36" s="12"/>
      <c r="K36" s="11"/>
      <c r="L36" s="11"/>
      <c r="M36" s="11"/>
      <c r="N36" s="11"/>
      <c r="O36" s="54"/>
      <c r="P36" s="54"/>
      <c r="Q36" s="54"/>
      <c r="R36" s="55"/>
      <c r="S36" s="87"/>
    </row>
    <row r="37" spans="1:19" s="3" customFormat="1" ht="9.5" customHeight="1">
      <c r="A37" s="80"/>
      <c r="B37" s="13" t="s">
        <v>84</v>
      </c>
      <c r="C37" s="23">
        <v>75</v>
      </c>
      <c r="D37" s="23">
        <v>65</v>
      </c>
      <c r="E37" s="14">
        <v>111.7</v>
      </c>
      <c r="F37" s="44">
        <v>188.92</v>
      </c>
      <c r="G37" s="15">
        <v>-7.47</v>
      </c>
      <c r="H37" s="15">
        <v>-12.692142857142859</v>
      </c>
      <c r="I37" s="12">
        <v>-12.6</v>
      </c>
      <c r="J37" s="12">
        <v>-7.6</v>
      </c>
      <c r="K37" s="11">
        <f t="shared" si="0"/>
        <v>-16.579999999999998</v>
      </c>
      <c r="L37" s="11">
        <f t="shared" si="11"/>
        <v>-16.432436718269969</v>
      </c>
      <c r="M37" s="11">
        <v>-25.98</v>
      </c>
      <c r="N37" s="11">
        <f t="shared" si="2"/>
        <v>-6.6454545454545437</v>
      </c>
      <c r="O37" s="54">
        <f t="shared" si="3"/>
        <v>1268.4305555555559</v>
      </c>
      <c r="P37" s="54">
        <f t="shared" si="12"/>
        <v>1344.1005584810277</v>
      </c>
      <c r="Q37" s="54">
        <f t="shared" si="13"/>
        <v>1029.6016105417277</v>
      </c>
      <c r="R37" s="55">
        <f t="shared" si="6"/>
        <v>1075.2804467848221</v>
      </c>
      <c r="S37" s="87"/>
    </row>
    <row r="38" spans="1:19" s="3" customFormat="1" ht="9.5" customHeight="1">
      <c r="A38" s="80"/>
      <c r="B38" s="13" t="s">
        <v>40</v>
      </c>
      <c r="C38" s="23"/>
      <c r="D38" s="23"/>
      <c r="E38" s="14"/>
      <c r="F38" s="39"/>
      <c r="G38" s="15">
        <v>-7.6472857142857151</v>
      </c>
      <c r="H38" s="15">
        <v>-12.552428571428573</v>
      </c>
      <c r="I38" s="12"/>
      <c r="J38" s="12"/>
      <c r="K38" s="11"/>
      <c r="L38" s="11"/>
      <c r="M38" s="11"/>
      <c r="N38" s="11"/>
      <c r="O38" s="54"/>
      <c r="P38" s="54"/>
      <c r="Q38" s="54"/>
      <c r="R38" s="55"/>
      <c r="S38" s="87"/>
    </row>
    <row r="39" spans="1:19" s="3" customFormat="1" ht="9.5" customHeight="1">
      <c r="A39" s="80"/>
      <c r="B39" s="8" t="s">
        <v>104</v>
      </c>
      <c r="C39" s="43">
        <v>30</v>
      </c>
      <c r="D39" s="43">
        <v>10</v>
      </c>
      <c r="E39" s="9">
        <v>148.9</v>
      </c>
      <c r="F39" s="44">
        <v>187.01</v>
      </c>
      <c r="G39" s="10">
        <v>-8.4339999999999993</v>
      </c>
      <c r="H39" s="11">
        <v>-11.518000000000001</v>
      </c>
      <c r="I39" s="12">
        <v>-12.68</v>
      </c>
      <c r="J39" s="12">
        <v>-8.08</v>
      </c>
      <c r="K39" s="11">
        <f t="shared" si="0"/>
        <v>-17.060000000000002</v>
      </c>
      <c r="L39" s="11">
        <f t="shared" si="11"/>
        <v>-16.908164681163157</v>
      </c>
      <c r="M39" s="11">
        <v>-26.15</v>
      </c>
      <c r="N39" s="11">
        <f t="shared" si="2"/>
        <v>-6.7999999999999963</v>
      </c>
      <c r="O39" s="54">
        <f t="shared" si="3"/>
        <v>1137.5615530303016</v>
      </c>
      <c r="P39" s="54">
        <f t="shared" si="12"/>
        <v>1225.9632374396685</v>
      </c>
      <c r="Q39" s="54">
        <f t="shared" si="13"/>
        <v>936.65886939571021</v>
      </c>
      <c r="R39" s="55">
        <f t="shared" si="6"/>
        <v>980.77058995173468</v>
      </c>
      <c r="S39" s="87"/>
    </row>
    <row r="40" spans="1:19" s="3" customFormat="1" ht="9.5" customHeight="1">
      <c r="A40" s="80"/>
      <c r="B40" s="8" t="s">
        <v>16</v>
      </c>
      <c r="C40" s="23"/>
      <c r="D40" s="23"/>
      <c r="E40" s="9"/>
      <c r="F40" s="38"/>
      <c r="G40" s="10">
        <v>-7.7160000000000002</v>
      </c>
      <c r="H40" s="12">
        <v>-13.85</v>
      </c>
      <c r="I40" s="12"/>
      <c r="J40" s="12"/>
      <c r="K40" s="11"/>
      <c r="L40" s="11"/>
      <c r="M40" s="11"/>
      <c r="N40" s="11"/>
      <c r="O40" s="54"/>
      <c r="P40" s="54"/>
      <c r="Q40" s="54"/>
      <c r="R40" s="55"/>
      <c r="S40" s="87"/>
    </row>
    <row r="41" spans="1:19" s="3" customFormat="1" ht="9.5" customHeight="1">
      <c r="A41" s="80"/>
      <c r="B41" s="8" t="s">
        <v>17</v>
      </c>
      <c r="C41" s="43">
        <v>42</v>
      </c>
      <c r="D41" s="43">
        <v>10</v>
      </c>
      <c r="E41" s="9">
        <v>176.1</v>
      </c>
      <c r="F41" s="44">
        <v>185.61</v>
      </c>
      <c r="G41" s="10">
        <v>-7.7190000000000003</v>
      </c>
      <c r="H41" s="11">
        <v>-13.826000000000001</v>
      </c>
      <c r="I41" s="12">
        <v>-13.78</v>
      </c>
      <c r="J41" s="12">
        <v>-7.35</v>
      </c>
      <c r="K41" s="11">
        <f t="shared" si="0"/>
        <v>-16.329999999999998</v>
      </c>
      <c r="L41" s="11">
        <f t="shared" ref="L41:L45" si="14">(J41+1000)/((11.98-0.12*25)/1000+1)-1000</f>
        <v>-16.184661737596343</v>
      </c>
      <c r="M41" s="11">
        <v>-26.45</v>
      </c>
      <c r="N41" s="11">
        <f t="shared" si="2"/>
        <v>-7.0727272727272696</v>
      </c>
      <c r="O41" s="54">
        <f t="shared" si="3"/>
        <v>1484.3285859613432</v>
      </c>
      <c r="P41" s="54">
        <f>2500*(L41-1.0044*(M41)-4.4)/(N41-L41)</f>
        <v>1641.1768229529307</v>
      </c>
      <c r="Q41" s="54">
        <f>2000*(K41-1.0044*(M41)-4.4)/(N41-K41)</f>
        <v>1260.928606501031</v>
      </c>
      <c r="R41" s="55">
        <f>2000*(L41-1.0044*M41-4.4)/(N41-L41)</f>
        <v>1312.9414583623445</v>
      </c>
      <c r="S41" s="87"/>
    </row>
    <row r="42" spans="1:19" s="3" customFormat="1" ht="9.5" customHeight="1">
      <c r="A42" s="80"/>
      <c r="B42" s="8" t="s">
        <v>18</v>
      </c>
      <c r="C42" s="23"/>
      <c r="D42" s="23"/>
      <c r="E42" s="9"/>
      <c r="F42" s="38"/>
      <c r="G42" s="10">
        <v>-6.9790000000000001</v>
      </c>
      <c r="H42" s="12">
        <v>-13.74</v>
      </c>
      <c r="I42" s="12"/>
      <c r="J42" s="12"/>
      <c r="K42" s="11"/>
      <c r="L42" s="11"/>
      <c r="M42" s="11"/>
      <c r="N42" s="11"/>
      <c r="O42" s="54"/>
      <c r="P42" s="54"/>
      <c r="Q42" s="54"/>
      <c r="R42" s="55"/>
      <c r="S42" s="87"/>
    </row>
    <row r="43" spans="1:19" s="3" customFormat="1" ht="9.5" customHeight="1">
      <c r="A43" s="80"/>
      <c r="B43" s="8" t="s">
        <v>19</v>
      </c>
      <c r="C43" s="43">
        <v>110</v>
      </c>
      <c r="D43" s="43">
        <v>45</v>
      </c>
      <c r="E43" s="9">
        <v>187.3</v>
      </c>
      <c r="F43" s="44">
        <v>185.03</v>
      </c>
      <c r="G43" s="10">
        <v>-6.3239999999999998</v>
      </c>
      <c r="H43" s="11">
        <v>-13.34</v>
      </c>
      <c r="I43" s="12">
        <v>-13</v>
      </c>
      <c r="J43" s="12">
        <v>-5.98</v>
      </c>
      <c r="K43" s="11">
        <f t="shared" si="0"/>
        <v>-14.96</v>
      </c>
      <c r="L43" s="11">
        <f t="shared" si="14"/>
        <v>-14.826854843505316</v>
      </c>
      <c r="M43" s="11">
        <v>-25.88</v>
      </c>
      <c r="N43" s="11">
        <f t="shared" si="2"/>
        <v>-6.5545454545454511</v>
      </c>
      <c r="O43" s="54">
        <f t="shared" si="3"/>
        <v>1960.3640661938528</v>
      </c>
      <c r="P43" s="54">
        <f t="shared" ref="P43:P54" si="15">2500*(L43-1.0044*(M43)-4.4)/(N43-L43)</f>
        <v>2045.0810161687953</v>
      </c>
      <c r="Q43" s="54">
        <f t="shared" ref="Q43:Q54" si="16">2000*(K43-1.0044*(M43)-4.4)/(N43-K43)</f>
        <v>1578.4683538827589</v>
      </c>
      <c r="R43" s="55">
        <f t="shared" si="6"/>
        <v>1636.0648129350363</v>
      </c>
      <c r="S43" s="87"/>
    </row>
    <row r="44" spans="1:19" s="3" customFormat="1" ht="9.5" customHeight="1">
      <c r="A44" s="80"/>
      <c r="B44" s="8" t="s">
        <v>20</v>
      </c>
      <c r="C44" s="23"/>
      <c r="D44" s="23"/>
      <c r="E44" s="9"/>
      <c r="F44" s="38"/>
      <c r="G44" s="10">
        <v>-5.6310000000000002</v>
      </c>
      <c r="H44" s="12">
        <v>-12.668000000000001</v>
      </c>
      <c r="I44" s="12"/>
      <c r="J44" s="12"/>
      <c r="K44" s="11"/>
      <c r="L44" s="11"/>
      <c r="M44" s="11"/>
      <c r="N44" s="11"/>
      <c r="O44" s="54"/>
      <c r="P44" s="54"/>
      <c r="Q44" s="54"/>
      <c r="R44" s="55"/>
      <c r="S44" s="87"/>
    </row>
    <row r="45" spans="1:19" s="3" customFormat="1" ht="9.5" customHeight="1">
      <c r="A45" s="80"/>
      <c r="B45" s="13" t="s">
        <v>41</v>
      </c>
      <c r="C45" s="23">
        <v>120</v>
      </c>
      <c r="D45" s="23">
        <v>110</v>
      </c>
      <c r="E45" s="14">
        <v>194.3</v>
      </c>
      <c r="F45" s="44">
        <v>184.67</v>
      </c>
      <c r="G45" s="15">
        <v>-6.9938571428571432</v>
      </c>
      <c r="H45" s="15">
        <v>-13.325285714285716</v>
      </c>
      <c r="I45" s="12">
        <v>-12.8</v>
      </c>
      <c r="J45" s="12">
        <v>-7</v>
      </c>
      <c r="K45" s="11">
        <f t="shared" si="0"/>
        <v>-15.98</v>
      </c>
      <c r="L45" s="11">
        <f t="shared" si="14"/>
        <v>-15.837776764653427</v>
      </c>
      <c r="M45" s="11">
        <v>-25.75</v>
      </c>
      <c r="N45" s="11">
        <f t="shared" si="2"/>
        <v>-6.4363636363636347</v>
      </c>
      <c r="O45" s="54">
        <f t="shared" si="3"/>
        <v>1446.0179324894509</v>
      </c>
      <c r="P45" s="54">
        <f t="shared" si="15"/>
        <v>1495.9249100592149</v>
      </c>
      <c r="Q45" s="54">
        <f t="shared" si="16"/>
        <v>1149.1007811011614</v>
      </c>
      <c r="R45" s="55">
        <f t="shared" si="6"/>
        <v>1196.7399280473719</v>
      </c>
      <c r="S45" s="87"/>
    </row>
    <row r="46" spans="1:19" s="3" customFormat="1" ht="9.5" customHeight="1">
      <c r="A46" s="80"/>
      <c r="B46" s="13" t="s">
        <v>42</v>
      </c>
      <c r="C46" s="23"/>
      <c r="D46" s="23"/>
      <c r="E46" s="14"/>
      <c r="F46" s="39"/>
      <c r="G46" s="15">
        <v>-7.085571428571428</v>
      </c>
      <c r="H46" s="15">
        <v>-12.301285714285715</v>
      </c>
      <c r="I46" s="12"/>
      <c r="J46" s="12"/>
      <c r="K46" s="11"/>
      <c r="L46" s="11"/>
      <c r="M46" s="11"/>
      <c r="N46" s="11"/>
      <c r="O46" s="54"/>
      <c r="P46" s="54"/>
      <c r="Q46" s="54"/>
      <c r="R46" s="55"/>
      <c r="S46" s="87"/>
    </row>
    <row r="47" spans="1:19" s="3" customFormat="1" ht="9.5" customHeight="1">
      <c r="A47" s="80"/>
      <c r="B47" s="17" t="s">
        <v>21</v>
      </c>
      <c r="C47" s="46">
        <v>62</v>
      </c>
      <c r="D47" s="46">
        <v>12</v>
      </c>
      <c r="E47" s="9">
        <v>213.7</v>
      </c>
      <c r="F47" s="44">
        <v>183.67</v>
      </c>
      <c r="G47" s="10">
        <v>-5.98</v>
      </c>
      <c r="H47" s="12">
        <v>-12.073</v>
      </c>
      <c r="I47" s="12">
        <v>-12</v>
      </c>
      <c r="J47" s="12">
        <v>-5.54</v>
      </c>
      <c r="K47" s="11">
        <f>-8.98+J47</f>
        <v>-14.52</v>
      </c>
      <c r="L47" s="11">
        <f>(J47+1000)/((11.98-0.12*25)/1000+1)-1000</f>
        <v>-14.390770877519799</v>
      </c>
      <c r="M47" s="11">
        <v>-25.97</v>
      </c>
      <c r="N47" s="11">
        <f t="shared" si="2"/>
        <v>-6.6363636363636331</v>
      </c>
      <c r="O47" s="54">
        <f t="shared" si="3"/>
        <v>2233.2506234413959</v>
      </c>
      <c r="P47" s="54">
        <f t="shared" si="15"/>
        <v>2351.403819678922</v>
      </c>
      <c r="Q47" s="54">
        <f t="shared" si="16"/>
        <v>1817.5034132841317</v>
      </c>
      <c r="R47" s="55">
        <f t="shared" si="6"/>
        <v>1881.1230557431372</v>
      </c>
      <c r="S47" s="87"/>
    </row>
    <row r="48" spans="1:19" s="3" customFormat="1" ht="9.5" hidden="1" customHeight="1">
      <c r="A48" s="80"/>
      <c r="B48" s="70" t="s">
        <v>75</v>
      </c>
      <c r="C48" s="71"/>
      <c r="D48" s="71"/>
      <c r="E48" s="63"/>
      <c r="F48" s="72"/>
      <c r="G48" s="73">
        <v>-7.4529999999999994</v>
      </c>
      <c r="H48" s="73">
        <v>-13.041</v>
      </c>
      <c r="I48" s="12"/>
      <c r="J48" s="12"/>
      <c r="K48" s="11"/>
      <c r="L48" s="11"/>
      <c r="M48" s="11"/>
      <c r="N48" s="11"/>
      <c r="O48" s="54"/>
      <c r="P48" s="54"/>
      <c r="Q48" s="54"/>
      <c r="R48" s="55"/>
      <c r="S48" s="87"/>
    </row>
    <row r="49" spans="1:19" s="3" customFormat="1" ht="9.5" customHeight="1">
      <c r="A49" s="80"/>
      <c r="B49" s="13" t="s">
        <v>43</v>
      </c>
      <c r="C49" s="23"/>
      <c r="D49" s="23"/>
      <c r="E49" s="14"/>
      <c r="F49" s="39"/>
      <c r="G49" s="15">
        <v>-5.0979999999999999</v>
      </c>
      <c r="H49" s="15">
        <v>-11.977999999999998</v>
      </c>
      <c r="I49" s="12"/>
      <c r="J49" s="12"/>
      <c r="K49" s="11"/>
      <c r="L49" s="11"/>
      <c r="M49" s="11"/>
      <c r="N49" s="11"/>
      <c r="O49" s="54"/>
      <c r="P49" s="54"/>
      <c r="Q49" s="54"/>
      <c r="R49" s="55"/>
      <c r="S49" s="87"/>
    </row>
    <row r="50" spans="1:19" s="3" customFormat="1" ht="9.5" customHeight="1">
      <c r="A50" s="80"/>
      <c r="B50" s="35" t="s">
        <v>103</v>
      </c>
      <c r="C50" s="45">
        <v>66</v>
      </c>
      <c r="D50" s="45">
        <v>32</v>
      </c>
      <c r="E50" s="36">
        <v>252.7</v>
      </c>
      <c r="F50" s="44">
        <v>182.6</v>
      </c>
      <c r="G50" s="37">
        <v>-3.4129999999999998</v>
      </c>
      <c r="H50" s="11">
        <v>-5.1779999999999999</v>
      </c>
      <c r="I50" s="11">
        <v>-5.55</v>
      </c>
      <c r="J50" s="11">
        <v>-3.52</v>
      </c>
      <c r="K50" s="11">
        <f t="shared" si="0"/>
        <v>-12.5</v>
      </c>
      <c r="L50" s="11">
        <f t="shared" ref="L50:L58" si="17">(J50+1000)/((11.98-0.12*25)/1000+1)-1000</f>
        <v>-12.388749033677527</v>
      </c>
      <c r="M50" s="11">
        <v>-25.1</v>
      </c>
      <c r="N50" s="11">
        <f t="shared" si="2"/>
        <v>-5.8454545454545448</v>
      </c>
      <c r="O50" s="54">
        <f t="shared" si="3"/>
        <v>3462.6833333333343</v>
      </c>
      <c r="P50" s="54">
        <f t="shared" si="15"/>
        <v>3217.6799399294741</v>
      </c>
      <c r="Q50" s="54">
        <f t="shared" si="16"/>
        <v>2497.6732240437163</v>
      </c>
      <c r="R50" s="55">
        <f t="shared" si="6"/>
        <v>2574.1439519435794</v>
      </c>
      <c r="S50" s="87"/>
    </row>
    <row r="51" spans="1:19" s="3" customFormat="1" ht="9.5" customHeight="1">
      <c r="A51" s="80"/>
      <c r="B51" s="32" t="s">
        <v>22</v>
      </c>
      <c r="C51" s="21"/>
      <c r="D51" s="21"/>
      <c r="E51" s="33"/>
      <c r="F51" s="40"/>
      <c r="G51" s="34">
        <v>-3.6179999999999999</v>
      </c>
      <c r="H51" s="31">
        <v>-5.9260000000000002</v>
      </c>
      <c r="I51" s="31"/>
      <c r="J51" s="31"/>
      <c r="K51" s="31"/>
      <c r="L51" s="31"/>
      <c r="M51" s="31"/>
      <c r="N51" s="31"/>
      <c r="O51" s="57"/>
      <c r="P51" s="57"/>
      <c r="Q51" s="57"/>
      <c r="R51" s="58"/>
      <c r="S51" s="87"/>
    </row>
    <row r="52" spans="1:19" s="3" customFormat="1" ht="9.5" customHeight="1">
      <c r="A52" s="79" t="s">
        <v>53</v>
      </c>
      <c r="B52" s="8" t="s">
        <v>23</v>
      </c>
      <c r="C52" s="43">
        <v>120</v>
      </c>
      <c r="D52" s="43">
        <v>80</v>
      </c>
      <c r="E52" s="9">
        <v>272.3</v>
      </c>
      <c r="F52" s="44">
        <v>181.87</v>
      </c>
      <c r="G52" s="10">
        <v>-6.0819999999999999</v>
      </c>
      <c r="H52" s="11">
        <v>-12.673</v>
      </c>
      <c r="I52" s="12">
        <v>-12.59</v>
      </c>
      <c r="J52" s="12">
        <v>-6.09</v>
      </c>
      <c r="K52" s="11">
        <f t="shared" si="0"/>
        <v>-15.07</v>
      </c>
      <c r="L52" s="11">
        <f t="shared" si="17"/>
        <v>-14.935875835001752</v>
      </c>
      <c r="M52" s="11">
        <v>-24.5</v>
      </c>
      <c r="N52" s="11">
        <f t="shared" si="2"/>
        <v>-5.299999999999998</v>
      </c>
      <c r="O52" s="54">
        <f t="shared" si="3"/>
        <v>1498.774795799299</v>
      </c>
      <c r="P52" s="54">
        <f t="shared" si="15"/>
        <v>1367.785413404843</v>
      </c>
      <c r="Q52" s="54">
        <f t="shared" si="16"/>
        <v>1051.7502558853623</v>
      </c>
      <c r="R52" s="55">
        <f t="shared" si="6"/>
        <v>1094.2283307238745</v>
      </c>
      <c r="S52" s="87"/>
    </row>
    <row r="53" spans="1:19" s="3" customFormat="1" ht="9.5" customHeight="1">
      <c r="A53" s="82"/>
      <c r="B53" s="8" t="s">
        <v>24</v>
      </c>
      <c r="C53" s="23"/>
      <c r="D53" s="23"/>
      <c r="E53" s="9"/>
      <c r="F53" s="39"/>
      <c r="G53" s="10">
        <v>-6.1059999999999999</v>
      </c>
      <c r="H53" s="12">
        <v>-12.503</v>
      </c>
      <c r="I53" s="12"/>
      <c r="J53" s="12"/>
      <c r="K53" s="11"/>
      <c r="L53" s="11"/>
      <c r="M53" s="11"/>
      <c r="N53" s="11"/>
      <c r="O53" s="54"/>
      <c r="P53" s="54"/>
      <c r="Q53" s="54"/>
      <c r="R53" s="55"/>
      <c r="S53" s="87"/>
    </row>
    <row r="54" spans="1:19" s="3" customFormat="1" ht="9.5" customHeight="1">
      <c r="A54" s="82"/>
      <c r="B54" s="8" t="s">
        <v>83</v>
      </c>
      <c r="C54" s="43">
        <v>83</v>
      </c>
      <c r="D54" s="43">
        <v>49</v>
      </c>
      <c r="E54" s="9">
        <v>294.3</v>
      </c>
      <c r="F54" s="44">
        <v>181.04</v>
      </c>
      <c r="G54" s="10">
        <v>-5.4660000000000002</v>
      </c>
      <c r="H54" s="11">
        <v>-10.66</v>
      </c>
      <c r="I54" s="12">
        <v>-10.37</v>
      </c>
      <c r="J54" s="12">
        <v>-5.63</v>
      </c>
      <c r="K54" s="11">
        <f t="shared" si="0"/>
        <v>-14.61</v>
      </c>
      <c r="L54" s="11">
        <f t="shared" si="17"/>
        <v>-14.479969870562286</v>
      </c>
      <c r="M54" s="11">
        <v>-27</v>
      </c>
      <c r="N54" s="11">
        <f t="shared" si="2"/>
        <v>-7.5727272727272705</v>
      </c>
      <c r="O54" s="54">
        <f t="shared" si="3"/>
        <v>2499.6300863131937</v>
      </c>
      <c r="P54" s="54">
        <f t="shared" si="15"/>
        <v>2981.9533673321639</v>
      </c>
      <c r="Q54" s="54">
        <f t="shared" si="16"/>
        <v>2304.5291306032809</v>
      </c>
      <c r="R54" s="55">
        <f t="shared" si="6"/>
        <v>2385.562693865731</v>
      </c>
      <c r="S54" s="87"/>
    </row>
    <row r="55" spans="1:19" s="3" customFormat="1" ht="9.5" customHeight="1">
      <c r="A55" s="82"/>
      <c r="B55" s="8" t="s">
        <v>25</v>
      </c>
      <c r="C55" s="23"/>
      <c r="D55" s="23"/>
      <c r="E55" s="9"/>
      <c r="F55" s="38"/>
      <c r="G55" s="10">
        <v>-5.7990000000000004</v>
      </c>
      <c r="H55" s="12">
        <v>-10.074</v>
      </c>
      <c r="I55" s="12"/>
      <c r="J55" s="12"/>
      <c r="K55" s="11"/>
      <c r="L55" s="11"/>
      <c r="M55" s="11"/>
      <c r="N55" s="11"/>
      <c r="O55" s="54"/>
      <c r="P55" s="54"/>
      <c r="Q55" s="54"/>
      <c r="R55" s="55"/>
      <c r="S55" s="87"/>
    </row>
    <row r="56" spans="1:19" s="3" customFormat="1" ht="9.5" customHeight="1">
      <c r="A56" s="82"/>
      <c r="B56" s="8" t="s">
        <v>26</v>
      </c>
      <c r="C56" s="43">
        <v>32</v>
      </c>
      <c r="D56" s="43">
        <v>5</v>
      </c>
      <c r="E56" s="9">
        <v>324.5</v>
      </c>
      <c r="F56" s="44">
        <v>179.91</v>
      </c>
      <c r="G56" s="10">
        <v>-4.0910000000000002</v>
      </c>
      <c r="H56" s="11">
        <v>-7.6829999999999998</v>
      </c>
      <c r="I56" s="12">
        <v>-7.43</v>
      </c>
      <c r="J56" s="12">
        <v>-4.1399999999999997</v>
      </c>
      <c r="K56" s="11">
        <f t="shared" si="0"/>
        <v>-13.120000000000001</v>
      </c>
      <c r="L56" s="11">
        <f t="shared" si="17"/>
        <v>-13.003230985747905</v>
      </c>
      <c r="M56" s="11">
        <v>-25.8</v>
      </c>
      <c r="N56" s="11">
        <f t="shared" si="2"/>
        <v>-6.4818181818181806</v>
      </c>
      <c r="O56" s="54">
        <f t="shared" si="3"/>
        <v>3169.7583081570979</v>
      </c>
      <c r="P56" s="54">
        <f t="shared" ref="P56:P58" si="18">2500*(L56-1.0044*(M56)-4.4)/(N56-L56)</f>
        <v>3262.4406973301461</v>
      </c>
      <c r="Q56" s="54">
        <f t="shared" ref="Q56:Q58" si="19">2000*(K56-1.0044*(M56)-4.4)/(N56-K56)</f>
        <v>2528.8611339359063</v>
      </c>
      <c r="R56" s="55">
        <f t="shared" si="6"/>
        <v>2609.9525578641169</v>
      </c>
      <c r="S56" s="87"/>
    </row>
    <row r="57" spans="1:19" s="3" customFormat="1" ht="9.5" customHeight="1">
      <c r="A57" s="82"/>
      <c r="B57" s="8" t="s">
        <v>27</v>
      </c>
      <c r="C57" s="23"/>
      <c r="D57" s="23"/>
      <c r="E57" s="9"/>
      <c r="F57" s="38"/>
      <c r="G57" s="10">
        <v>-4.1980000000000004</v>
      </c>
      <c r="H57" s="12">
        <v>-7.1670000000000007</v>
      </c>
      <c r="I57" s="12"/>
      <c r="J57" s="12"/>
      <c r="K57" s="11"/>
      <c r="L57" s="11"/>
      <c r="M57" s="11"/>
      <c r="N57" s="11"/>
      <c r="O57" s="54"/>
      <c r="P57" s="54"/>
      <c r="Q57" s="54"/>
      <c r="R57" s="55"/>
      <c r="S57" s="87"/>
    </row>
    <row r="58" spans="1:19" s="3" customFormat="1" ht="9.5" customHeight="1">
      <c r="A58" s="82"/>
      <c r="B58" s="13" t="s">
        <v>44</v>
      </c>
      <c r="C58" s="23">
        <v>32</v>
      </c>
      <c r="D58" s="23">
        <v>5</v>
      </c>
      <c r="E58" s="14">
        <v>334.8</v>
      </c>
      <c r="F58" s="44">
        <v>179.52</v>
      </c>
      <c r="G58" s="15">
        <v>-7.5839999999999987</v>
      </c>
      <c r="H58" s="15">
        <v>-11.842000000000001</v>
      </c>
      <c r="I58" s="12">
        <v>-11.7</v>
      </c>
      <c r="J58" s="12">
        <v>-8</v>
      </c>
      <c r="K58" s="11">
        <f t="shared" si="0"/>
        <v>-16.98</v>
      </c>
      <c r="L58" s="11">
        <f t="shared" si="17"/>
        <v>-16.828876687347588</v>
      </c>
      <c r="M58" s="11">
        <v>-26.9</v>
      </c>
      <c r="N58" s="11">
        <f t="shared" si="2"/>
        <v>-7.4818181818181788</v>
      </c>
      <c r="O58" s="54">
        <f>2500*(K58-1.0044*(M58)-4.4)/(-6.5-K58)</f>
        <v>1345.0286259541977</v>
      </c>
      <c r="P58" s="54">
        <f t="shared" si="18"/>
        <v>1548.4773389477405</v>
      </c>
      <c r="Q58" s="54">
        <f t="shared" si="19"/>
        <v>1187.2503828483909</v>
      </c>
      <c r="R58" s="55">
        <f t="shared" si="6"/>
        <v>1238.7818711581924</v>
      </c>
      <c r="S58" s="87"/>
    </row>
    <row r="59" spans="1:19" s="3" customFormat="1" ht="9.5" customHeight="1">
      <c r="A59" s="81"/>
      <c r="B59" s="18" t="s">
        <v>45</v>
      </c>
      <c r="C59" s="21"/>
      <c r="D59" s="21"/>
      <c r="E59" s="19"/>
      <c r="F59" s="19"/>
      <c r="G59" s="20">
        <v>-8.3312857142857144</v>
      </c>
      <c r="H59" s="20">
        <v>-11.574999999999999</v>
      </c>
      <c r="I59" s="21"/>
      <c r="J59" s="21"/>
      <c r="K59" s="31"/>
      <c r="L59" s="31"/>
      <c r="M59" s="31"/>
      <c r="N59" s="31"/>
      <c r="O59" s="57"/>
      <c r="P59" s="57"/>
      <c r="Q59" s="57"/>
      <c r="R59" s="59"/>
    </row>
    <row r="60" spans="1:19" s="4" customFormat="1" ht="15.5" customHeight="1">
      <c r="A60" s="27" t="s">
        <v>56</v>
      </c>
      <c r="B60" s="60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76" t="s">
        <v>81</v>
      </c>
      <c r="O60" s="77">
        <f>AVERAGE(O4:O59)</f>
        <v>1868.2830451539094</v>
      </c>
      <c r="P60" s="77">
        <f t="shared" ref="P60:R60" si="20">AVERAGE(P4:P59)</f>
        <v>2075.9600472387292</v>
      </c>
      <c r="Q60" s="77">
        <f t="shared" si="20"/>
        <v>1600.0697616958294</v>
      </c>
      <c r="R60" s="77">
        <f t="shared" si="20"/>
        <v>1660.768037790984</v>
      </c>
      <c r="S60" s="88"/>
    </row>
    <row r="61" spans="1:19" s="4" customFormat="1" ht="11" customHeight="1">
      <c r="A61" s="28">
        <v>1</v>
      </c>
      <c r="B61" s="22" t="s">
        <v>71</v>
      </c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</row>
    <row r="62" spans="1:19" s="4" customFormat="1" ht="11" customHeight="1">
      <c r="A62" s="28">
        <v>2</v>
      </c>
      <c r="B62" s="22" t="s">
        <v>93</v>
      </c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</row>
    <row r="63" spans="1:19" s="4" customFormat="1" ht="11" customHeight="1">
      <c r="A63" s="28">
        <v>3</v>
      </c>
      <c r="B63" s="22" t="s">
        <v>55</v>
      </c>
      <c r="C63" s="60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</row>
    <row r="64" spans="1:19" s="4" customFormat="1" ht="11" customHeight="1">
      <c r="A64" s="28">
        <v>4</v>
      </c>
      <c r="B64" s="27" t="s">
        <v>100</v>
      </c>
      <c r="C64" s="60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</row>
    <row r="65" spans="1:18" s="4" customFormat="1" ht="11" customHeight="1">
      <c r="A65" s="28">
        <v>5</v>
      </c>
      <c r="B65" s="27" t="s">
        <v>99</v>
      </c>
      <c r="C65" s="60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</row>
    <row r="66" spans="1:18" s="4" customFormat="1" ht="11" customHeight="1">
      <c r="A66" s="28">
        <v>6</v>
      </c>
      <c r="B66" s="27" t="s">
        <v>72</v>
      </c>
      <c r="C66" s="60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</row>
    <row r="67" spans="1:18" s="4" customFormat="1" ht="11" customHeight="1">
      <c r="A67" s="28">
        <v>7</v>
      </c>
      <c r="B67" s="27" t="s">
        <v>91</v>
      </c>
      <c r="C67" s="60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</row>
    <row r="68" spans="1:18" s="4" customFormat="1" ht="11" customHeight="1">
      <c r="A68" s="28">
        <v>8</v>
      </c>
      <c r="B68" s="27" t="s">
        <v>92</v>
      </c>
      <c r="C68" s="60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</row>
    <row r="69" spans="1:18" s="4" customFormat="1" ht="11" customHeight="1">
      <c r="A69" s="28">
        <v>9</v>
      </c>
      <c r="B69" s="22" t="s">
        <v>68</v>
      </c>
      <c r="C69" s="60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</row>
    <row r="70" spans="1:18" s="4" customFormat="1" ht="11" customHeight="1">
      <c r="A70" s="28">
        <v>10</v>
      </c>
      <c r="B70" s="22" t="s">
        <v>69</v>
      </c>
      <c r="C70" s="60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</row>
    <row r="71" spans="1:18" s="29" customFormat="1" ht="11" customHeight="1">
      <c r="A71" s="28">
        <v>11</v>
      </c>
      <c r="B71" s="48" t="s">
        <v>57</v>
      </c>
      <c r="C71" s="2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</row>
    <row r="72" spans="1:18" s="29" customFormat="1" ht="11" customHeight="1">
      <c r="A72" s="28">
        <v>12</v>
      </c>
      <c r="B72" s="49" t="s">
        <v>58</v>
      </c>
      <c r="C72" s="2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</row>
    <row r="73" spans="1:18" s="29" customFormat="1" ht="11" customHeight="1">
      <c r="A73" s="28">
        <v>13</v>
      </c>
      <c r="B73" s="23" t="s">
        <v>94</v>
      </c>
      <c r="C73" s="2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</row>
    <row r="74" spans="1:18" s="29" customFormat="1" ht="11" customHeight="1">
      <c r="A74" s="28">
        <v>14</v>
      </c>
      <c r="B74" s="23" t="s">
        <v>70</v>
      </c>
      <c r="C74" s="2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</row>
    <row r="75" spans="1:18" ht="11" customHeight="1">
      <c r="A75" s="28">
        <v>15</v>
      </c>
      <c r="B75" s="5" t="s">
        <v>77</v>
      </c>
      <c r="C75" s="2"/>
      <c r="D75" s="23"/>
      <c r="E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</row>
    <row r="76" spans="1:18" ht="11" customHeight="1">
      <c r="A76" s="28">
        <v>16</v>
      </c>
      <c r="B76" s="5" t="s">
        <v>78</v>
      </c>
      <c r="C76" s="2"/>
      <c r="D76" s="23"/>
      <c r="E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</row>
    <row r="77" spans="1:18" ht="11" customHeight="1">
      <c r="A77" s="28">
        <v>17</v>
      </c>
      <c r="B77" s="5" t="s">
        <v>79</v>
      </c>
      <c r="C77" s="2"/>
      <c r="D77" s="23"/>
      <c r="E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</row>
    <row r="78" spans="1:18" ht="11" customHeight="1">
      <c r="A78" s="28">
        <v>18</v>
      </c>
      <c r="B78" s="5" t="s">
        <v>80</v>
      </c>
      <c r="C78" s="2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</row>
    <row r="79" spans="1:18" ht="10" customHeight="1">
      <c r="B79" s="24"/>
      <c r="C79" s="2"/>
      <c r="D79" s="23"/>
      <c r="E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</row>
    <row r="80" spans="1:18" ht="19" customHeight="1">
      <c r="A80" s="2" t="s">
        <v>89</v>
      </c>
      <c r="B80" s="24"/>
      <c r="C80" s="2"/>
      <c r="D80" s="23"/>
      <c r="E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</row>
    <row r="81" spans="1:18" ht="22.5" customHeight="1">
      <c r="A81" s="86" t="s">
        <v>85</v>
      </c>
      <c r="B81" s="86"/>
      <c r="C81" s="86"/>
      <c r="D81" s="86"/>
      <c r="E81" s="86"/>
      <c r="F81" s="86"/>
      <c r="G81" s="86"/>
      <c r="H81" s="86"/>
      <c r="I81" s="86"/>
      <c r="J81" s="86"/>
      <c r="K81" s="86"/>
      <c r="L81" s="86"/>
      <c r="M81" s="86"/>
      <c r="N81" s="86"/>
      <c r="O81" s="86"/>
      <c r="P81" s="86"/>
      <c r="Q81" s="86"/>
      <c r="R81" s="86"/>
    </row>
    <row r="82" spans="1:18" ht="33" customHeight="1">
      <c r="A82" s="85" t="s">
        <v>95</v>
      </c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5"/>
      <c r="Q82" s="85"/>
      <c r="R82" s="85"/>
    </row>
    <row r="83" spans="1:18" ht="22.5" customHeight="1">
      <c r="A83" s="85" t="s">
        <v>86</v>
      </c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5"/>
      <c r="Q83" s="85"/>
      <c r="R83" s="85"/>
    </row>
    <row r="84" spans="1:18" ht="22.5" customHeight="1">
      <c r="A84" s="85" t="s">
        <v>87</v>
      </c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</row>
    <row r="85" spans="1:18" ht="22.5" customHeight="1">
      <c r="A85" s="85" t="s">
        <v>88</v>
      </c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</row>
    <row r="86" spans="1:18" ht="34" customHeight="1">
      <c r="A86" s="85" t="s">
        <v>96</v>
      </c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</row>
    <row r="87" spans="1:18" ht="36" customHeight="1">
      <c r="A87" s="85" t="s">
        <v>97</v>
      </c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</row>
  </sheetData>
  <sortState ref="B3:P71">
    <sortCondition ref="B2:B35"/>
  </sortState>
  <mergeCells count="12">
    <mergeCell ref="A82:R82"/>
    <mergeCell ref="A86:R86"/>
    <mergeCell ref="A87:R87"/>
    <mergeCell ref="A81:R81"/>
    <mergeCell ref="A83:R83"/>
    <mergeCell ref="A84:R84"/>
    <mergeCell ref="A85:R85"/>
    <mergeCell ref="A1:R1"/>
    <mergeCell ref="A4:A27"/>
    <mergeCell ref="A30:A51"/>
    <mergeCell ref="A52:A59"/>
    <mergeCell ref="A28:A29"/>
  </mergeCells>
  <phoneticPr fontId="1" type="noConversion"/>
  <pageMargins left="0.64960629921259838" right="0.64960629921259838" top="0.39370078740157483" bottom="0.53543307086614178" header="0.31496062992125984" footer="0.31496062992125984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>
      <selection activeCell="E19" sqref="E19"/>
    </sheetView>
  </sheetViews>
  <sheetFormatPr defaultColWidth="9" defaultRowHeight="14"/>
  <sheetData/>
  <phoneticPr fontId="1" type="noConversion"/>
  <pageMargins left="0.69930555555555596" right="0.69930555555555596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Sheet3</vt:lpstr>
    </vt:vector>
  </TitlesOfParts>
  <Company>NJU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SEAN</dc:creator>
  <cp:lastModifiedBy>leeschhui@126.com</cp:lastModifiedBy>
  <cp:lastPrinted>2020-09-16T15:50:33Z</cp:lastPrinted>
  <dcterms:created xsi:type="dcterms:W3CDTF">2014-03-19T10:40:57Z</dcterms:created>
  <dcterms:modified xsi:type="dcterms:W3CDTF">2020-09-16T16:00:00Z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2052-9.1.0.4517</vt:lpwstr>
  </property>
</Properties>
</file>